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Dan\Documents\Drag2Zero\Design\Extensions\"/>
    </mc:Choice>
  </mc:AlternateContent>
  <bookViews>
    <workbookView xWindow="0" yWindow="0" windowWidth="38400" windowHeight="17540"/>
  </bookViews>
  <sheets>
    <sheet name="Extension Selection Tool"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54" i="1" l="1"/>
  <c r="AV20" i="1"/>
  <c r="AW24" i="1"/>
  <c r="AV24" i="1"/>
  <c r="AW50" i="1"/>
  <c r="AW49" i="1"/>
  <c r="AW54" i="1" s="1"/>
  <c r="AW55" i="1" s="1"/>
  <c r="BZ39" i="1" l="1"/>
  <c r="BY36" i="1"/>
  <c r="BY39" i="1"/>
  <c r="BR39" i="1"/>
  <c r="AV53" i="1"/>
  <c r="AV49" i="1"/>
  <c r="AW21" i="1"/>
  <c r="AV21" i="1"/>
  <c r="CD40" i="1"/>
  <c r="CD41" i="1"/>
  <c r="CD42" i="1"/>
  <c r="CD43" i="1"/>
  <c r="CD44" i="1"/>
  <c r="CD45" i="1"/>
  <c r="CD39" i="1"/>
  <c r="AV7" i="1"/>
  <c r="AV6" i="1"/>
  <c r="CC40" i="1"/>
  <c r="CC41" i="1"/>
  <c r="CC42" i="1"/>
  <c r="CC43" i="1"/>
  <c r="CC44" i="1"/>
  <c r="CC45" i="1"/>
  <c r="CC39" i="1"/>
  <c r="CB40" i="1"/>
  <c r="CB41" i="1"/>
  <c r="CB42" i="1"/>
  <c r="CB43" i="1"/>
  <c r="CB44" i="1"/>
  <c r="CB45" i="1"/>
  <c r="CB39" i="1"/>
  <c r="CA40" i="1"/>
  <c r="CA41" i="1"/>
  <c r="CA42" i="1"/>
  <c r="CA43" i="1"/>
  <c r="CA44" i="1"/>
  <c r="CA45" i="1"/>
  <c r="CA39" i="1"/>
  <c r="BY40" i="1"/>
  <c r="BY41" i="1"/>
  <c r="BY42" i="1"/>
  <c r="BY43" i="1"/>
  <c r="BY44" i="1"/>
  <c r="BY45" i="1"/>
  <c r="BZ40" i="1"/>
  <c r="BZ41" i="1"/>
  <c r="BZ42" i="1"/>
  <c r="BZ43" i="1"/>
  <c r="BZ44" i="1"/>
  <c r="BZ45" i="1"/>
  <c r="BT40" i="1"/>
  <c r="BT41" i="1"/>
  <c r="BT42" i="1"/>
  <c r="BT43" i="1"/>
  <c r="BT44" i="1"/>
  <c r="BT45" i="1"/>
  <c r="BT39" i="1"/>
  <c r="BO39" i="1"/>
  <c r="BO40" i="1"/>
  <c r="BO41" i="1"/>
  <c r="BO42" i="1"/>
  <c r="BO43" i="1"/>
  <c r="BO44" i="1"/>
  <c r="BO45" i="1"/>
  <c r="BP39" i="1"/>
  <c r="BQ39" i="1"/>
  <c r="BE39" i="1" s="1"/>
  <c r="BA51" i="1" s="1"/>
  <c r="BS40" i="1"/>
  <c r="BS41" i="1"/>
  <c r="BS42" i="1"/>
  <c r="BS43" i="1"/>
  <c r="BS44" i="1"/>
  <c r="BS45" i="1"/>
  <c r="BS39" i="1"/>
  <c r="BR40" i="1"/>
  <c r="BR41" i="1"/>
  <c r="BR42" i="1"/>
  <c r="BR43" i="1"/>
  <c r="BR44" i="1"/>
  <c r="BR45" i="1"/>
  <c r="BE45" i="1" s="1"/>
  <c r="BA57" i="1" s="1"/>
  <c r="BQ40" i="1"/>
  <c r="BQ41" i="1"/>
  <c r="BQ42" i="1"/>
  <c r="BQ43" i="1"/>
  <c r="BQ44" i="1"/>
  <c r="BQ45" i="1"/>
  <c r="BP40" i="1"/>
  <c r="BP41" i="1"/>
  <c r="BP42" i="1"/>
  <c r="BP43" i="1"/>
  <c r="BP44" i="1"/>
  <c r="BP45" i="1"/>
  <c r="BN40" i="1"/>
  <c r="CF40" i="1" s="1"/>
  <c r="BN41" i="1"/>
  <c r="CG41" i="1" s="1"/>
  <c r="BN42" i="1"/>
  <c r="CH42" i="1" s="1"/>
  <c r="BN43" i="1"/>
  <c r="CG43" i="1" s="1"/>
  <c r="BN44" i="1"/>
  <c r="BU44" i="1" s="1"/>
  <c r="BN45" i="1"/>
  <c r="CG45" i="1" s="1"/>
  <c r="BN39" i="1"/>
  <c r="BV39" i="1" s="1"/>
  <c r="BG43" i="1" l="1"/>
  <c r="BC55" i="1" s="1"/>
  <c r="BB55" i="1" s="1"/>
  <c r="CE41" i="1"/>
  <c r="CF39" i="1"/>
  <c r="CF41" i="1"/>
  <c r="CE45" i="1"/>
  <c r="CF45" i="1"/>
  <c r="CH39" i="1"/>
  <c r="CH43" i="1"/>
  <c r="BE43" i="1"/>
  <c r="BA55" i="1" s="1"/>
  <c r="CH41" i="1"/>
  <c r="BH41" i="1" s="1"/>
  <c r="BE53" i="1" s="1"/>
  <c r="BF53" i="1" s="1"/>
  <c r="BE42" i="1"/>
  <c r="BA54" i="1" s="1"/>
  <c r="CE39" i="1"/>
  <c r="BG42" i="1"/>
  <c r="BC54" i="1" s="1"/>
  <c r="BB54" i="1" s="1"/>
  <c r="CE43" i="1"/>
  <c r="BH43" i="1" s="1"/>
  <c r="CG42" i="1"/>
  <c r="CF44" i="1"/>
  <c r="BE44" i="1"/>
  <c r="BA56" i="1" s="1"/>
  <c r="CE42" i="1"/>
  <c r="CH40" i="1"/>
  <c r="CF43" i="1"/>
  <c r="CG40" i="1"/>
  <c r="CF42" i="1"/>
  <c r="CE40" i="1"/>
  <c r="BE41" i="1"/>
  <c r="BA53" i="1" s="1"/>
  <c r="CG39" i="1"/>
  <c r="CH45" i="1"/>
  <c r="BH45" i="1" s="1"/>
  <c r="BE57" i="1" s="1"/>
  <c r="BF57" i="1" s="1"/>
  <c r="CG44" i="1"/>
  <c r="BE40" i="1"/>
  <c r="BA52" i="1" s="1"/>
  <c r="CH44" i="1"/>
  <c r="CE44" i="1"/>
  <c r="BG40" i="1"/>
  <c r="BC52" i="1" s="1"/>
  <c r="BB52" i="1" s="1"/>
  <c r="BG44" i="1"/>
  <c r="BC56" i="1" s="1"/>
  <c r="BB56" i="1" s="1"/>
  <c r="BG45" i="1"/>
  <c r="BC57" i="1" s="1"/>
  <c r="BB57" i="1" s="1"/>
  <c r="BG41" i="1"/>
  <c r="BC53" i="1" s="1"/>
  <c r="BB53" i="1" s="1"/>
  <c r="BG39" i="1"/>
  <c r="BC51" i="1" s="1"/>
  <c r="BB51" i="1" s="1"/>
  <c r="BX42" i="1"/>
  <c r="BU43" i="1"/>
  <c r="BW45" i="1"/>
  <c r="BU40" i="1"/>
  <c r="BW41" i="1"/>
  <c r="BW39" i="1"/>
  <c r="BU42" i="1"/>
  <c r="BV45" i="1"/>
  <c r="BX39" i="1"/>
  <c r="BW42" i="1"/>
  <c r="BU41" i="1"/>
  <c r="BV44" i="1"/>
  <c r="BX45" i="1"/>
  <c r="BX41" i="1"/>
  <c r="BV42" i="1"/>
  <c r="BX44" i="1"/>
  <c r="BX40" i="1"/>
  <c r="BV43" i="1"/>
  <c r="BU39" i="1"/>
  <c r="BV41" i="1"/>
  <c r="BW44" i="1"/>
  <c r="BF44" i="1" s="1"/>
  <c r="BD56" i="1" s="1"/>
  <c r="BW40" i="1"/>
  <c r="BF40" i="1" s="1"/>
  <c r="BD52" i="1" s="1"/>
  <c r="BU45" i="1"/>
  <c r="BV40" i="1"/>
  <c r="BX43" i="1"/>
  <c r="BW43" i="1"/>
  <c r="BF43" i="1" s="1"/>
  <c r="BD55" i="1" s="1"/>
  <c r="BH44" i="1" l="1"/>
  <c r="BE56" i="1" s="1"/>
  <c r="BF56" i="1" s="1"/>
  <c r="BH42" i="1"/>
  <c r="BD42" i="1" s="1"/>
  <c r="BH40" i="1"/>
  <c r="BE52" i="1" s="1"/>
  <c r="BF52" i="1" s="1"/>
  <c r="BF45" i="1"/>
  <c r="BD57" i="1" s="1"/>
  <c r="BF41" i="1"/>
  <c r="BD53" i="1" s="1"/>
  <c r="BF42" i="1"/>
  <c r="BD43" i="1"/>
  <c r="BE55" i="1"/>
  <c r="BF55" i="1" s="1"/>
  <c r="BD41" i="1"/>
  <c r="BD45" i="1"/>
  <c r="BC44" i="1"/>
  <c r="BF39" i="1"/>
  <c r="BD51" i="1" s="1"/>
  <c r="BH39" i="1"/>
  <c r="BC43" i="1"/>
  <c r="BC40" i="1"/>
  <c r="AV12" i="1"/>
  <c r="AW12" i="1"/>
  <c r="AX12" i="1"/>
  <c r="AY12" i="1"/>
  <c r="AV13" i="1"/>
  <c r="AW13" i="1"/>
  <c r="AX13" i="1"/>
  <c r="AY13" i="1"/>
  <c r="AV16" i="1"/>
  <c r="AW16" i="1"/>
  <c r="AX16" i="1"/>
  <c r="AY16" i="1"/>
  <c r="AV17" i="1"/>
  <c r="AW17" i="1"/>
  <c r="AX17" i="1"/>
  <c r="AY17" i="1"/>
  <c r="AW11" i="1"/>
  <c r="AX11" i="1"/>
  <c r="AY11" i="1"/>
  <c r="AV11" i="1"/>
  <c r="AW25" i="1"/>
  <c r="AV25" i="1"/>
  <c r="AW20" i="1"/>
  <c r="BC42" i="1" l="1"/>
  <c r="BB42" i="1" s="1"/>
  <c r="BD54" i="1"/>
  <c r="BD44" i="1"/>
  <c r="BB44" i="1" s="1"/>
  <c r="BD40" i="1"/>
  <c r="BB40" i="1" s="1"/>
  <c r="BE54" i="1"/>
  <c r="BF54" i="1" s="1"/>
  <c r="BC41" i="1"/>
  <c r="BB41" i="1" s="1"/>
  <c r="BC45" i="1"/>
  <c r="BB45" i="1" s="1"/>
  <c r="BB43" i="1"/>
  <c r="BD39" i="1"/>
  <c r="BE51" i="1"/>
  <c r="BF51" i="1" s="1"/>
  <c r="BC39" i="1"/>
  <c r="AZ42" i="1" l="1"/>
  <c r="BB39" i="1"/>
  <c r="AZ43" i="1"/>
  <c r="BA43" i="1" s="1"/>
  <c r="AZ41" i="1"/>
  <c r="AZ45" i="1"/>
  <c r="AY45" i="1" s="1"/>
  <c r="AX45" i="1" s="1"/>
  <c r="AZ40" i="1"/>
  <c r="AZ44" i="1"/>
  <c r="AY44" i="1" s="1"/>
  <c r="AX44" i="1" s="1"/>
  <c r="AY42" i="1" l="1"/>
  <c r="AX42" i="1" s="1"/>
  <c r="BA42" i="1"/>
  <c r="AZ39" i="1"/>
  <c r="BA39" i="1" s="1"/>
  <c r="AY43" i="1"/>
  <c r="AX43" i="1" s="1"/>
  <c r="AW43" i="1" s="1"/>
  <c r="AV43" i="1" s="1"/>
  <c r="BA44" i="1"/>
  <c r="AW44" i="1" s="1"/>
  <c r="AV44" i="1" s="1"/>
  <c r="BA40" i="1"/>
  <c r="BA45" i="1"/>
  <c r="AW45" i="1" s="1"/>
  <c r="AV45" i="1" s="1"/>
  <c r="AY41" i="1"/>
  <c r="AX41" i="1" s="1"/>
  <c r="AY40" i="1"/>
  <c r="AX40" i="1" s="1"/>
  <c r="BA41" i="1"/>
  <c r="AW40" i="1" l="1"/>
  <c r="AV40" i="1" s="1"/>
  <c r="AY39" i="1"/>
  <c r="AX39" i="1" s="1"/>
  <c r="AW39" i="1" s="1"/>
  <c r="AV39" i="1" s="1"/>
  <c r="AW41" i="1"/>
  <c r="AV41" i="1" s="1"/>
  <c r="AW42" i="1"/>
  <c r="AV42" i="1" s="1"/>
  <c r="BA4" i="1" l="1"/>
  <c r="BA3" i="1"/>
  <c r="C13" i="1" l="1"/>
  <c r="AW51" i="1"/>
  <c r="AW52" i="1" s="1"/>
  <c r="AV50" i="1"/>
  <c r="AV51" i="1" s="1"/>
  <c r="AV52" i="1" s="1"/>
  <c r="C14" i="1"/>
  <c r="AV55" i="1" s="1"/>
</calcChain>
</file>

<file path=xl/comments1.xml><?xml version="1.0" encoding="utf-8"?>
<comments xmlns="http://schemas.openxmlformats.org/spreadsheetml/2006/main">
  <authors>
    <author>Dan</author>
  </authors>
  <commentList>
    <comment ref="B5" authorId="0" shapeId="0">
      <text>
        <r>
          <rPr>
            <b/>
            <sz val="9"/>
            <color indexed="81"/>
            <rFont val="Tahoma"/>
            <family val="2"/>
          </rPr>
          <t>Adapter type required. Uncut has a standard round end.</t>
        </r>
      </text>
    </comment>
    <comment ref="B6" authorId="0" shapeId="0">
      <text>
        <r>
          <rPr>
            <b/>
            <sz val="9"/>
            <color indexed="81"/>
            <rFont val="Tahoma"/>
            <family val="2"/>
          </rPr>
          <t>Length of the clamping area for the extension.</t>
        </r>
      </text>
    </comment>
    <comment ref="B7" authorId="0" shapeId="0">
      <text>
        <r>
          <rPr>
            <b/>
            <sz val="9"/>
            <color indexed="81"/>
            <rFont val="Tahoma"/>
            <family val="2"/>
          </rPr>
          <t>Height of the pad above the centre of the extension clamp.</t>
        </r>
      </text>
    </comment>
    <comment ref="B8" authorId="0" shapeId="0">
      <text>
        <r>
          <rPr>
            <b/>
            <sz val="9"/>
            <color indexed="81"/>
            <rFont val="Tahoma"/>
            <family val="2"/>
          </rPr>
          <t>The length you require the extension tip ahead of the pads.</t>
        </r>
      </text>
    </comment>
    <comment ref="B9" authorId="0" shapeId="0">
      <text>
        <r>
          <rPr>
            <b/>
            <sz val="9"/>
            <color indexed="81"/>
            <rFont val="Tahoma"/>
            <family val="2"/>
          </rPr>
          <t>The height you require the extension tip above the pads.</t>
        </r>
      </text>
    </comment>
    <comment ref="B12" authorId="0" shapeId="0">
      <text>
        <r>
          <rPr>
            <b/>
            <sz val="9"/>
            <color indexed="81"/>
            <rFont val="Tahoma"/>
            <family val="2"/>
          </rPr>
          <t>Extension angle options that will work with your required dimensions.</t>
        </r>
      </text>
    </comment>
    <comment ref="B13" authorId="0" shapeId="0">
      <text>
        <r>
          <rPr>
            <b/>
            <sz val="9"/>
            <color indexed="81"/>
            <rFont val="Tahoma"/>
            <family val="2"/>
          </rPr>
          <t>Length required to be cut off of the shifter end of the extension.</t>
        </r>
      </text>
    </comment>
    <comment ref="B14" authorId="0" shapeId="0">
      <text>
        <r>
          <rPr>
            <b/>
            <sz val="9"/>
            <color indexed="81"/>
            <rFont val="Tahoma"/>
            <family val="2"/>
          </rPr>
          <t>Length required to be cut off of the clamp end of the extension.</t>
        </r>
      </text>
    </comment>
  </commentList>
</comments>
</file>

<file path=xl/sharedStrings.xml><?xml version="1.0" encoding="utf-8"?>
<sst xmlns="http://schemas.openxmlformats.org/spreadsheetml/2006/main" count="108" uniqueCount="56">
  <si>
    <t>deg</t>
  </si>
  <si>
    <t>mm</t>
  </si>
  <si>
    <t>Adapter Type</t>
  </si>
  <si>
    <t>Straight</t>
  </si>
  <si>
    <t>Angle</t>
  </si>
  <si>
    <t>Max Length</t>
  </si>
  <si>
    <t>Min Length</t>
  </si>
  <si>
    <t>Max Height</t>
  </si>
  <si>
    <t>Min Height</t>
  </si>
  <si>
    <t>Pad Position</t>
  </si>
  <si>
    <t>Y</t>
  </si>
  <si>
    <t>X</t>
  </si>
  <si>
    <t>Extension Mount Position</t>
  </si>
  <si>
    <t>Drag2Zero Extension Selection Tool</t>
  </si>
  <si>
    <t>Total Length</t>
  </si>
  <si>
    <t>Oval Length</t>
  </si>
  <si>
    <t>S10</t>
  </si>
  <si>
    <t>S20</t>
  </si>
  <si>
    <t>S30</t>
  </si>
  <si>
    <t>Will it work?</t>
  </si>
  <si>
    <t>Height</t>
  </si>
  <si>
    <t>Length</t>
  </si>
  <si>
    <t>S-Bend 10 Deg</t>
  </si>
  <si>
    <t>S-Bend 30 Deg</t>
  </si>
  <si>
    <t>S-Bend 20 Deg</t>
  </si>
  <si>
    <t>Both?</t>
  </si>
  <si>
    <t>Chop Length</t>
  </si>
  <si>
    <t>Tip Length</t>
  </si>
  <si>
    <t>Uncut</t>
  </si>
  <si>
    <t>Straight Length</t>
  </si>
  <si>
    <t>Pad Chop Length</t>
  </si>
  <si>
    <t>Tip Chop Length</t>
  </si>
  <si>
    <t>-</t>
  </si>
  <si>
    <t>X1 at Max</t>
  </si>
  <si>
    <t>X2 at Max</t>
  </si>
  <si>
    <t>X1 at Min</t>
  </si>
  <si>
    <t>X2 at Min</t>
  </si>
  <si>
    <t>Chop Length From Tip</t>
  </si>
  <si>
    <t>Extension Options</t>
  </si>
  <si>
    <t>Cut Length From Clamp End</t>
  </si>
  <si>
    <t>Cut Length From Shifter End</t>
  </si>
  <si>
    <t>Options</t>
  </si>
  <si>
    <t>Possible Extension Angle Options</t>
  </si>
  <si>
    <t>Pad Width</t>
  </si>
  <si>
    <t>Clamp End</t>
  </si>
  <si>
    <t>Bend Point</t>
  </si>
  <si>
    <t>Adapter Point</t>
  </si>
  <si>
    <t>Tip Point</t>
  </si>
  <si>
    <t>Inputs</t>
  </si>
  <si>
    <t>Overhang End</t>
  </si>
  <si>
    <t>Overhang Start</t>
  </si>
  <si>
    <t>Extension Clamp Length (A)</t>
  </si>
  <si>
    <t>Pad Height Above Extension Clamp Centre (B)</t>
  </si>
  <si>
    <t>Required Length Ahead of Pad Centre (C)</t>
  </si>
  <si>
    <t>Required Height Above Pads (D)</t>
  </si>
  <si>
    <t>Enter the required variables on the left, using the extension angle and adapter type to select a configuration that draws a box around your desired position. The red cross represents the end face where your shifter will mount. The extension options drop down gives the range of extensions that will work for your position as well as how much needs cutting off each end. The reference picture below highlights the location of each measurement.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</si>
</sst>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9" x14ac:knownFonts="1">
    <font>
      <sz val="11"/>
      <color theme="1"/>
      <name val="Calibri"/>
      <family val="2"/>
      <scheme val="minor"/>
    </font>
    <font>
      <i/>
      <sz val="12"/>
      <color theme="1"/>
      <name val="Calibri"/>
      <family val="2"/>
      <scheme val="minor"/>
    </font>
    <font>
      <i/>
      <sz val="9"/>
      <color theme="1"/>
      <name val="Calibri"/>
      <family val="2"/>
      <scheme val="minor"/>
    </font>
    <font>
      <i/>
      <sz val="14"/>
      <color theme="1"/>
      <name val="Calibri"/>
      <family val="2"/>
      <scheme val="minor"/>
    </font>
    <font>
      <sz val="11"/>
      <name val="Calibri"/>
      <family val="2"/>
      <scheme val="minor"/>
    </font>
    <font>
      <i/>
      <sz val="12"/>
      <name val="Calibri"/>
      <family val="2"/>
      <scheme val="minor"/>
    </font>
    <font>
      <b/>
      <sz val="9"/>
      <color indexed="81"/>
      <name val="Tahoma"/>
      <family val="2"/>
    </font>
    <font>
      <sz val="16"/>
      <color theme="1"/>
      <name val="Calibri"/>
      <family val="2"/>
      <scheme val="minor"/>
    </font>
    <font>
      <i/>
      <sz val="16"/>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bgColor indexed="64"/>
      </patternFill>
    </fill>
    <fill>
      <patternFill patternType="solid">
        <fgColor theme="7"/>
        <bgColor indexed="64"/>
      </patternFill>
    </fill>
    <fill>
      <patternFill patternType="solid">
        <fgColor theme="8"/>
        <bgColor indexed="64"/>
      </patternFill>
    </fill>
    <fill>
      <patternFill patternType="solid">
        <fgColor rgb="FF7030A0"/>
        <bgColor indexed="64"/>
      </patternFill>
    </fill>
  </fills>
  <borders count="2">
    <border>
      <left/>
      <right/>
      <top/>
      <bottom/>
      <diagonal/>
    </border>
    <border>
      <left/>
      <right/>
      <top/>
      <bottom style="thin">
        <color indexed="64"/>
      </bottom>
      <diagonal/>
    </border>
  </borders>
  <cellStyleXfs count="1">
    <xf numFmtId="0" fontId="0" fillId="0" borderId="0"/>
  </cellStyleXfs>
  <cellXfs count="33">
    <xf numFmtId="0" fontId="0" fillId="0" borderId="0" xfId="0"/>
    <xf numFmtId="0" fontId="0" fillId="2" borderId="0" xfId="0" applyFill="1"/>
    <xf numFmtId="0" fontId="0" fillId="3" borderId="0" xfId="0" applyFill="1"/>
    <xf numFmtId="0" fontId="0" fillId="3" borderId="0" xfId="0" applyFill="1" applyAlignment="1">
      <alignment horizontal="right"/>
    </xf>
    <xf numFmtId="0" fontId="2" fillId="3" borderId="0" xfId="0" applyFont="1" applyFill="1" applyAlignment="1">
      <alignment horizontal="center"/>
    </xf>
    <xf numFmtId="0" fontId="1" fillId="3" borderId="0" xfId="0" applyFont="1" applyFill="1" applyAlignment="1" applyProtection="1">
      <alignment horizontal="center"/>
      <protection locked="0"/>
    </xf>
    <xf numFmtId="0" fontId="3" fillId="3" borderId="0" xfId="0" applyFont="1" applyFill="1" applyAlignment="1">
      <alignment horizontal="center" vertical="center"/>
    </xf>
    <xf numFmtId="164" fontId="4" fillId="2" borderId="0" xfId="0" applyNumberFormat="1" applyFont="1" applyFill="1" applyBorder="1"/>
    <xf numFmtId="0" fontId="0" fillId="2" borderId="0" xfId="0" applyNumberFormat="1" applyFill="1"/>
    <xf numFmtId="0" fontId="4" fillId="2" borderId="0" xfId="0" applyNumberFormat="1" applyFont="1" applyFill="1" applyBorder="1"/>
    <xf numFmtId="0" fontId="4" fillId="2" borderId="0" xfId="0" applyNumberFormat="1" applyFont="1" applyFill="1" applyBorder="1" applyAlignment="1">
      <alignment horizontal="center" vertical="center"/>
    </xf>
    <xf numFmtId="164" fontId="4" fillId="2" borderId="0" xfId="0" applyNumberFormat="1" applyFont="1" applyFill="1" applyBorder="1" applyAlignment="1">
      <alignment horizontal="center"/>
    </xf>
    <xf numFmtId="0" fontId="4" fillId="2" borderId="0" xfId="0" applyNumberFormat="1" applyFont="1" applyFill="1" applyBorder="1" applyAlignment="1">
      <alignment horizontal="center"/>
    </xf>
    <xf numFmtId="0" fontId="4" fillId="2" borderId="0" xfId="0" applyNumberFormat="1" applyFont="1" applyFill="1" applyBorder="1" applyAlignment="1">
      <alignment horizontal="right"/>
    </xf>
    <xf numFmtId="0" fontId="5" fillId="2" borderId="0" xfId="0" applyNumberFormat="1" applyFont="1" applyFill="1" applyBorder="1" applyAlignment="1">
      <alignment horizontal="center"/>
    </xf>
    <xf numFmtId="0" fontId="4" fillId="2" borderId="0" xfId="0" applyNumberFormat="1" applyFont="1" applyFill="1" applyBorder="1" applyAlignment="1"/>
    <xf numFmtId="1" fontId="1" fillId="3" borderId="0" xfId="0" applyNumberFormat="1" applyFont="1" applyFill="1" applyAlignment="1" applyProtection="1">
      <alignment horizontal="center"/>
    </xf>
    <xf numFmtId="0" fontId="0" fillId="2" borderId="0" xfId="0" applyFill="1" applyAlignment="1">
      <alignment vertical="top" wrapText="1"/>
    </xf>
    <xf numFmtId="164" fontId="1" fillId="2" borderId="0" xfId="0" applyNumberFormat="1" applyFont="1" applyFill="1" applyAlignment="1" applyProtection="1">
      <alignment horizontal="center"/>
    </xf>
    <xf numFmtId="0" fontId="0" fillId="2" borderId="0" xfId="0" applyNumberFormat="1" applyFill="1" applyBorder="1"/>
    <xf numFmtId="1" fontId="4" fillId="2" borderId="0" xfId="0" applyNumberFormat="1" applyFont="1" applyFill="1" applyBorder="1" applyAlignment="1">
      <alignment horizontal="center"/>
    </xf>
    <xf numFmtId="0" fontId="1" fillId="2" borderId="0" xfId="0" applyNumberFormat="1" applyFont="1" applyFill="1" applyBorder="1" applyAlignment="1" applyProtection="1">
      <alignment horizontal="center"/>
      <protection locked="0"/>
    </xf>
    <xf numFmtId="164" fontId="0" fillId="2" borderId="0" xfId="0" applyNumberFormat="1" applyFill="1" applyBorder="1"/>
    <xf numFmtId="164" fontId="4" fillId="2" borderId="0" xfId="0" applyNumberFormat="1" applyFont="1" applyFill="1" applyBorder="1" applyAlignment="1">
      <alignment horizontal="center" vertical="center"/>
    </xf>
    <xf numFmtId="0" fontId="1" fillId="4" borderId="0" xfId="0" applyFont="1" applyFill="1" applyAlignment="1" applyProtection="1">
      <alignment horizontal="center"/>
      <protection locked="0"/>
    </xf>
    <xf numFmtId="0" fontId="1" fillId="5" borderId="0" xfId="0" applyFont="1" applyFill="1" applyAlignment="1" applyProtection="1">
      <alignment horizontal="center"/>
      <protection locked="0"/>
    </xf>
    <xf numFmtId="0" fontId="1" fillId="6" borderId="0" xfId="0" applyFont="1" applyFill="1" applyAlignment="1" applyProtection="1">
      <alignment horizontal="center"/>
      <protection locked="0"/>
    </xf>
    <xf numFmtId="0" fontId="1" fillId="7" borderId="0" xfId="0" applyFont="1" applyFill="1" applyAlignment="1" applyProtection="1">
      <alignment horizontal="center"/>
      <protection locked="0"/>
    </xf>
    <xf numFmtId="0" fontId="4" fillId="2" borderId="0" xfId="0" applyNumberFormat="1" applyFont="1" applyFill="1" applyBorder="1" applyAlignment="1">
      <alignment horizontal="center"/>
    </xf>
    <xf numFmtId="164" fontId="4" fillId="2" borderId="0" xfId="0" applyNumberFormat="1" applyFont="1" applyFill="1" applyBorder="1" applyAlignment="1">
      <alignment horizontal="center"/>
    </xf>
    <xf numFmtId="0" fontId="8" fillId="3" borderId="1" xfId="0" applyFont="1" applyFill="1" applyBorder="1" applyAlignment="1">
      <alignment horizontal="center"/>
    </xf>
    <xf numFmtId="0" fontId="7" fillId="3" borderId="1" xfId="0" applyFont="1" applyFill="1" applyBorder="1" applyAlignment="1">
      <alignment horizontal="center"/>
    </xf>
    <xf numFmtId="0" fontId="0" fillId="3" borderId="0" xfId="0" applyFill="1" applyAlignment="1">
      <alignment horizontal="left" vertical="top" wrapText="1"/>
    </xf>
  </cellXfs>
  <cellStyles count="1">
    <cellStyle name="Normal" xfId="0" builtinId="0"/>
  </cellStyles>
  <dxfs count="0"/>
  <tableStyles count="0" defaultTableStyle="TableStyleMedium2" defaultPivotStyle="PivotStyleLight16"/>
  <colors>
    <mruColors>
      <color rgb="FFC6D300"/>
      <color rgb="FF06FA0C"/>
      <color rgb="FF23D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3926043798920363E-2"/>
          <c:y val="2.7678553832648053E-2"/>
          <c:w val="0.9458817436236866"/>
          <c:h val="0.87336379027706856"/>
        </c:manualLayout>
      </c:layout>
      <c:scatterChart>
        <c:scatterStyle val="lineMarker"/>
        <c:varyColors val="0"/>
        <c:ser>
          <c:idx val="0"/>
          <c:order val="0"/>
          <c:tx>
            <c:v>Extension</c:v>
          </c:tx>
          <c:spPr>
            <a:ln w="190500" cap="flat">
              <a:solidFill>
                <a:schemeClr val="bg2">
                  <a:lumMod val="10000"/>
                </a:schemeClr>
              </a:solidFill>
              <a:round/>
            </a:ln>
            <a:effectLst/>
          </c:spPr>
          <c:marker>
            <c:symbol val="none"/>
          </c:marker>
          <c:xVal>
            <c:numRef>
              <c:f>'Extension Selection Tool'!$AV$49:$AV$52</c:f>
              <c:numCache>
                <c:formatCode>General</c:formatCode>
                <c:ptCount val="4"/>
                <c:pt idx="0">
                  <c:v>-25</c:v>
                </c:pt>
                <c:pt idx="1">
                  <c:v>149.39611541400234</c:v>
                </c:pt>
                <c:pt idx="2">
                  <c:v>255.68365111445064</c:v>
                </c:pt>
                <c:pt idx="3">
                  <c:v>300</c:v>
                </c:pt>
              </c:numCache>
            </c:numRef>
          </c:xVal>
          <c:yVal>
            <c:numRef>
              <c:f>'Extension Selection Tool'!$AW$49:$AW$52</c:f>
              <c:numCache>
                <c:formatCode>General</c:formatCode>
                <c:ptCount val="4"/>
                <c:pt idx="0">
                  <c:v>-25</c:v>
                </c:pt>
                <c:pt idx="1">
                  <c:v>-25</c:v>
                </c:pt>
                <c:pt idx="2">
                  <c:v>64.185832004988129</c:v>
                </c:pt>
                <c:pt idx="3">
                  <c:v>72</c:v>
                </c:pt>
              </c:numCache>
            </c:numRef>
          </c:yVal>
          <c:smooth val="0"/>
          <c:extLst>
            <c:ext xmlns:c16="http://schemas.microsoft.com/office/drawing/2014/chart" uri="{C3380CC4-5D6E-409C-BE32-E72D297353CC}">
              <c16:uniqueId val="{00000009-6505-4BB3-8397-AC189ADD551C}"/>
            </c:ext>
          </c:extLst>
        </c:ser>
        <c:ser>
          <c:idx val="5"/>
          <c:order val="1"/>
          <c:tx>
            <c:v>20 Deg</c:v>
          </c:tx>
          <c:spPr>
            <a:ln w="19050" cap="rnd">
              <a:solidFill>
                <a:schemeClr val="accent6">
                  <a:lumMod val="75000"/>
                </a:schemeClr>
              </a:solidFill>
              <a:round/>
            </a:ln>
            <a:effectLst/>
          </c:spPr>
          <c:marker>
            <c:symbol val="none"/>
          </c:marker>
          <c:xVal>
            <c:numRef>
              <c:f>('Extension Selection Tool'!$BC$51,'Extension Selection Tool'!$BB$51,'Extension Selection Tool'!$BE$51,'Extension Selection Tool'!$BF$51,'Extension Selection Tool'!$BC$51)</c:f>
              <c:numCache>
                <c:formatCode>General</c:formatCode>
                <c:ptCount val="5"/>
                <c:pt idx="0">
                  <c:v>409.80749594159283</c:v>
                </c:pt>
                <c:pt idx="1">
                  <c:v>339.80749594159283</c:v>
                </c:pt>
                <c:pt idx="2">
                  <c:v>261.81300841636244</c:v>
                </c:pt>
                <c:pt idx="3">
                  <c:v>331.81300841636244</c:v>
                </c:pt>
                <c:pt idx="4">
                  <c:v>409.80749594159283</c:v>
                </c:pt>
              </c:numCache>
            </c:numRef>
          </c:xVal>
          <c:yVal>
            <c:numRef>
              <c:f>('Extension Selection Tool'!$BA$51,'Extension Selection Tool'!$BA$51,'Extension Selection Tool'!$BD$51,'Extension Selection Tool'!$BD$51,'Extension Selection Tool'!$BA$51)</c:f>
              <c:numCache>
                <c:formatCode>General</c:formatCode>
                <c:ptCount val="5"/>
                <c:pt idx="0">
                  <c:v>43.798344109937915</c:v>
                </c:pt>
                <c:pt idx="1">
                  <c:v>43.798344109937915</c:v>
                </c:pt>
                <c:pt idx="2">
                  <c:v>15.410672213907425</c:v>
                </c:pt>
                <c:pt idx="3">
                  <c:v>15.410672213907425</c:v>
                </c:pt>
                <c:pt idx="4">
                  <c:v>43.798344109937915</c:v>
                </c:pt>
              </c:numCache>
            </c:numRef>
          </c:yVal>
          <c:smooth val="0"/>
          <c:extLst>
            <c:ext xmlns:c16="http://schemas.microsoft.com/office/drawing/2014/chart" uri="{C3380CC4-5D6E-409C-BE32-E72D297353CC}">
              <c16:uniqueId val="{00000001-6505-4BB3-8397-AC189ADD551C}"/>
            </c:ext>
          </c:extLst>
        </c:ser>
        <c:ser>
          <c:idx val="6"/>
          <c:order val="2"/>
          <c:tx>
            <c:v>25 Deg</c:v>
          </c:tx>
          <c:spPr>
            <a:ln w="19050" cap="rnd">
              <a:solidFill>
                <a:schemeClr val="accent6">
                  <a:lumMod val="75000"/>
                </a:schemeClr>
              </a:solidFill>
              <a:round/>
            </a:ln>
            <a:effectLst/>
          </c:spPr>
          <c:marker>
            <c:symbol val="none"/>
          </c:marker>
          <c:xVal>
            <c:numRef>
              <c:f>('Extension Selection Tool'!$BC$52,'Extension Selection Tool'!$BB$52,'Extension Selection Tool'!$BE$52,'Extension Selection Tool'!$BF$52,'Extension Selection Tool'!$BC$52)</c:f>
              <c:numCache>
                <c:formatCode>General</c:formatCode>
                <c:ptCount val="5"/>
                <c:pt idx="0">
                  <c:v>398.31016677515487</c:v>
                </c:pt>
                <c:pt idx="1">
                  <c:v>328.31016677515487</c:v>
                </c:pt>
                <c:pt idx="2">
                  <c:v>256.71185159925955</c:v>
                </c:pt>
                <c:pt idx="3">
                  <c:v>326.71185159925955</c:v>
                </c:pt>
                <c:pt idx="4">
                  <c:v>398.31016677515487</c:v>
                </c:pt>
              </c:numCache>
            </c:numRef>
          </c:xVal>
          <c:yVal>
            <c:numRef>
              <c:f>('Extension Selection Tool'!$BA$52,'Extension Selection Tool'!$BA$52,'Extension Selection Tool'!$BD$52,'Extension Selection Tool'!$BD$52,'Extension Selection Tool'!$BA$52)</c:f>
              <c:numCache>
                <c:formatCode>General</c:formatCode>
                <c:ptCount val="5"/>
                <c:pt idx="0">
                  <c:v>63.631390897568565</c:v>
                </c:pt>
                <c:pt idx="1">
                  <c:v>63.631390897568565</c:v>
                </c:pt>
                <c:pt idx="2">
                  <c:v>30.244548220053304</c:v>
                </c:pt>
                <c:pt idx="3">
                  <c:v>30.244548220053304</c:v>
                </c:pt>
                <c:pt idx="4">
                  <c:v>63.631390897568565</c:v>
                </c:pt>
              </c:numCache>
            </c:numRef>
          </c:yVal>
          <c:smooth val="0"/>
          <c:extLst>
            <c:ext xmlns:c16="http://schemas.microsoft.com/office/drawing/2014/chart" uri="{C3380CC4-5D6E-409C-BE32-E72D297353CC}">
              <c16:uniqueId val="{00000002-6505-4BB3-8397-AC189ADD551C}"/>
            </c:ext>
          </c:extLst>
        </c:ser>
        <c:ser>
          <c:idx val="7"/>
          <c:order val="3"/>
          <c:tx>
            <c:v>30 Deg</c:v>
          </c:tx>
          <c:spPr>
            <a:ln w="19050" cap="rnd">
              <a:solidFill>
                <a:schemeClr val="accent6">
                  <a:lumMod val="75000"/>
                </a:schemeClr>
              </a:solidFill>
              <a:round/>
            </a:ln>
            <a:effectLst/>
          </c:spPr>
          <c:marker>
            <c:symbol val="none"/>
          </c:marker>
          <c:xVal>
            <c:numRef>
              <c:f>('Extension Selection Tool'!$BC$53,'Extension Selection Tool'!$BB$53,'Extension Selection Tool'!$BE$53,'Extension Selection Tool'!$BF$53,'Extension Selection Tool'!$BC$53)</c:f>
              <c:numCache>
                <c:formatCode>General</c:formatCode>
                <c:ptCount val="5"/>
                <c:pt idx="0">
                  <c:v>387.06148721743875</c:v>
                </c:pt>
                <c:pt idx="1">
                  <c:v>317.06148721743875</c:v>
                </c:pt>
                <c:pt idx="2">
                  <c:v>250.37753112603698</c:v>
                </c:pt>
                <c:pt idx="3">
                  <c:v>320.37753112603696</c:v>
                </c:pt>
                <c:pt idx="4">
                  <c:v>387.06148721743875</c:v>
                </c:pt>
              </c:numCache>
            </c:numRef>
          </c:xVal>
          <c:yVal>
            <c:numRef>
              <c:f>('Extension Selection Tool'!$BA$53,'Extension Selection Tool'!$BA$53,'Extension Selection Tool'!$BD$53,'Extension Selection Tool'!$BD$53,'Extension Selection Tool'!$BA$53)</c:f>
              <c:numCache>
                <c:formatCode>General</c:formatCode>
                <c:ptCount val="5"/>
                <c:pt idx="0">
                  <c:v>82.999999999999986</c:v>
                </c:pt>
                <c:pt idx="1">
                  <c:v>82.999999999999986</c:v>
                </c:pt>
                <c:pt idx="2">
                  <c:v>44.499999999999986</c:v>
                </c:pt>
                <c:pt idx="3">
                  <c:v>44.499999999999986</c:v>
                </c:pt>
                <c:pt idx="4">
                  <c:v>82.999999999999986</c:v>
                </c:pt>
              </c:numCache>
            </c:numRef>
          </c:yVal>
          <c:smooth val="0"/>
          <c:extLst>
            <c:ext xmlns:c16="http://schemas.microsoft.com/office/drawing/2014/chart" uri="{C3380CC4-5D6E-409C-BE32-E72D297353CC}">
              <c16:uniqueId val="{00000003-6505-4BB3-8397-AC189ADD551C}"/>
            </c:ext>
          </c:extLst>
        </c:ser>
        <c:ser>
          <c:idx val="8"/>
          <c:order val="4"/>
          <c:tx>
            <c:v>35 Deg</c:v>
          </c:tx>
          <c:spPr>
            <a:ln w="19050" cap="rnd">
              <a:solidFill>
                <a:schemeClr val="accent6">
                  <a:lumMod val="75000"/>
                </a:schemeClr>
              </a:solidFill>
              <a:round/>
            </a:ln>
            <a:effectLst/>
          </c:spPr>
          <c:marker>
            <c:symbol val="none"/>
          </c:marker>
          <c:xVal>
            <c:numRef>
              <c:f>('Extension Selection Tool'!$BC$54,'Extension Selection Tool'!$BB$54,'Extension Selection Tool'!$BE$54,'Extension Selection Tool'!$BF$54,'Extension Selection Tool'!$BC$54)</c:f>
              <c:numCache>
                <c:formatCode>General</c:formatCode>
                <c:ptCount val="5"/>
                <c:pt idx="0">
                  <c:v>375.12729889197277</c:v>
                </c:pt>
                <c:pt idx="1">
                  <c:v>305.12729889197277</c:v>
                </c:pt>
                <c:pt idx="2">
                  <c:v>242.87174352600942</c:v>
                </c:pt>
                <c:pt idx="3">
                  <c:v>312.87174352600942</c:v>
                </c:pt>
                <c:pt idx="4">
                  <c:v>375.12729889197277</c:v>
                </c:pt>
              </c:numCache>
            </c:numRef>
          </c:xVal>
          <c:yVal>
            <c:numRef>
              <c:f>('Extension Selection Tool'!$BA$54,'Extension Selection Tool'!$BA$54,'Extension Selection Tool'!$BD$54,'Extension Selection Tool'!$BD$54,'Extension Selection Tool'!$BA$54)</c:f>
              <c:numCache>
                <c:formatCode>General</c:formatCode>
                <c:ptCount val="5"/>
                <c:pt idx="0">
                  <c:v>101.66736580276847</c:v>
                </c:pt>
                <c:pt idx="1">
                  <c:v>101.66736580276847</c:v>
                </c:pt>
                <c:pt idx="2">
                  <c:v>58.075556640088962</c:v>
                </c:pt>
                <c:pt idx="3">
                  <c:v>58.075556640088962</c:v>
                </c:pt>
                <c:pt idx="4">
                  <c:v>101.66736580276847</c:v>
                </c:pt>
              </c:numCache>
            </c:numRef>
          </c:yVal>
          <c:smooth val="0"/>
          <c:extLst>
            <c:ext xmlns:c16="http://schemas.microsoft.com/office/drawing/2014/chart" uri="{C3380CC4-5D6E-409C-BE32-E72D297353CC}">
              <c16:uniqueId val="{00000004-6505-4BB3-8397-AC189ADD551C}"/>
            </c:ext>
          </c:extLst>
        </c:ser>
        <c:ser>
          <c:idx val="9"/>
          <c:order val="5"/>
          <c:tx>
            <c:v>40 Deg</c:v>
          </c:tx>
          <c:spPr>
            <a:ln w="19050" cap="rnd">
              <a:solidFill>
                <a:schemeClr val="accent6">
                  <a:lumMod val="75000"/>
                </a:schemeClr>
              </a:solidFill>
              <a:round/>
            </a:ln>
            <a:effectLst/>
          </c:spPr>
          <c:marker>
            <c:symbol val="none"/>
          </c:marker>
          <c:xVal>
            <c:numRef>
              <c:f>('Extension Selection Tool'!$BC$55,'Extension Selection Tool'!$BB$55,'Extension Selection Tool'!$BE$55,'Extension Selection Tool'!$BF$55,'Extension Selection Tool'!$BC$55)</c:f>
              <c:numCache>
                <c:formatCode>General</c:formatCode>
                <c:ptCount val="5"/>
                <c:pt idx="0">
                  <c:v>362.48381526989169</c:v>
                </c:pt>
                <c:pt idx="1">
                  <c:v>292.48381526989169</c:v>
                </c:pt>
                <c:pt idx="2">
                  <c:v>235.0304820359683</c:v>
                </c:pt>
                <c:pt idx="3">
                  <c:v>305.0304820359683</c:v>
                </c:pt>
                <c:pt idx="4">
                  <c:v>362.48381526989169</c:v>
                </c:pt>
              </c:numCache>
            </c:numRef>
          </c:xVal>
          <c:yVal>
            <c:numRef>
              <c:f>('Extension Selection Tool'!$BA$55,'Extension Selection Tool'!$BA$55,'Extension Selection Tool'!$BD$55,'Extension Selection Tool'!$BD$55,'Extension Selection Tool'!$BA$55)</c:f>
              <c:numCache>
                <c:formatCode>General</c:formatCode>
                <c:ptCount val="5"/>
                <c:pt idx="0">
                  <c:v>119.72792885824472</c:v>
                </c:pt>
                <c:pt idx="1">
                  <c:v>119.72792885824472</c:v>
                </c:pt>
                <c:pt idx="2">
                  <c:v>71.518858131754286</c:v>
                </c:pt>
                <c:pt idx="3">
                  <c:v>71.518858131754286</c:v>
                </c:pt>
                <c:pt idx="4">
                  <c:v>119.72792885824472</c:v>
                </c:pt>
              </c:numCache>
            </c:numRef>
          </c:yVal>
          <c:smooth val="0"/>
          <c:extLst>
            <c:ext xmlns:c16="http://schemas.microsoft.com/office/drawing/2014/chart" uri="{C3380CC4-5D6E-409C-BE32-E72D297353CC}">
              <c16:uniqueId val="{00000005-6505-4BB3-8397-AC189ADD551C}"/>
            </c:ext>
          </c:extLst>
        </c:ser>
        <c:ser>
          <c:idx val="12"/>
          <c:order val="6"/>
          <c:tx>
            <c:v>X-Y Position</c:v>
          </c:tx>
          <c:spPr>
            <a:ln w="19050" cap="rnd">
              <a:noFill/>
              <a:round/>
            </a:ln>
            <a:effectLst/>
          </c:spPr>
          <c:marker>
            <c:symbol val="x"/>
            <c:size val="15"/>
            <c:spPr>
              <a:noFill/>
              <a:ln w="9525">
                <a:solidFill>
                  <a:srgbClr val="FF0000"/>
                </a:solidFill>
              </a:ln>
              <a:effectLst/>
            </c:spPr>
          </c:marker>
          <c:xVal>
            <c:numRef>
              <c:f>'Extension Selection Tool'!$C$8</c:f>
              <c:numCache>
                <c:formatCode>General</c:formatCode>
                <c:ptCount val="1"/>
                <c:pt idx="0">
                  <c:v>300</c:v>
                </c:pt>
              </c:numCache>
            </c:numRef>
          </c:xVal>
          <c:yVal>
            <c:numRef>
              <c:f>'Extension Selection Tool'!$C$9</c:f>
              <c:numCache>
                <c:formatCode>General</c:formatCode>
                <c:ptCount val="1"/>
                <c:pt idx="0">
                  <c:v>72</c:v>
                </c:pt>
              </c:numCache>
            </c:numRef>
          </c:yVal>
          <c:smooth val="0"/>
          <c:extLst>
            <c:ext xmlns:c16="http://schemas.microsoft.com/office/drawing/2014/chart" uri="{C3380CC4-5D6E-409C-BE32-E72D297353CC}">
              <c16:uniqueId val="{00000008-6505-4BB3-8397-AC189ADD551C}"/>
            </c:ext>
          </c:extLst>
        </c:ser>
        <c:ser>
          <c:idx val="2"/>
          <c:order val="7"/>
          <c:tx>
            <c:v>Extension Clamp Position</c:v>
          </c:tx>
          <c:spPr>
            <a:ln w="381000" cap="flat">
              <a:solidFill>
                <a:schemeClr val="accent3"/>
              </a:solidFill>
              <a:round/>
            </a:ln>
            <a:effectLst/>
          </c:spPr>
          <c:marker>
            <c:symbol val="none"/>
          </c:marker>
          <c:xVal>
            <c:numRef>
              <c:f>'Extension Selection Tool'!$AV$25:$AW$25</c:f>
              <c:numCache>
                <c:formatCode>General</c:formatCode>
                <c:ptCount val="2"/>
                <c:pt idx="0">
                  <c:v>-25</c:v>
                </c:pt>
                <c:pt idx="1">
                  <c:v>25</c:v>
                </c:pt>
              </c:numCache>
            </c:numRef>
          </c:xVal>
          <c:yVal>
            <c:numRef>
              <c:f>'Extension Selection Tool'!$AV$24:$AW$24</c:f>
              <c:numCache>
                <c:formatCode>General</c:formatCode>
                <c:ptCount val="2"/>
                <c:pt idx="0">
                  <c:v>-25</c:v>
                </c:pt>
                <c:pt idx="1">
                  <c:v>-25</c:v>
                </c:pt>
              </c:numCache>
            </c:numRef>
          </c:yVal>
          <c:smooth val="0"/>
          <c:extLst>
            <c:ext xmlns:c16="http://schemas.microsoft.com/office/drawing/2014/chart" uri="{C3380CC4-5D6E-409C-BE32-E72D297353CC}">
              <c16:uniqueId val="{00000002-5A57-4FB2-9B10-28E015169EB5}"/>
            </c:ext>
          </c:extLst>
        </c:ser>
        <c:ser>
          <c:idx val="1"/>
          <c:order val="8"/>
          <c:tx>
            <c:v>Pad Position</c:v>
          </c:tx>
          <c:spPr>
            <a:ln w="63500" cap="rnd">
              <a:solidFill>
                <a:schemeClr val="tx1">
                  <a:lumMod val="85000"/>
                  <a:lumOff val="15000"/>
                </a:schemeClr>
              </a:solidFill>
              <a:round/>
            </a:ln>
            <a:effectLst/>
          </c:spPr>
          <c:marker>
            <c:symbol val="none"/>
          </c:marker>
          <c:xVal>
            <c:numRef>
              <c:f>'Extension Selection Tool'!$AV$21:$AW$21</c:f>
              <c:numCache>
                <c:formatCode>General</c:formatCode>
                <c:ptCount val="2"/>
                <c:pt idx="0">
                  <c:v>-50</c:v>
                </c:pt>
                <c:pt idx="1">
                  <c:v>50</c:v>
                </c:pt>
              </c:numCache>
            </c:numRef>
          </c:xVal>
          <c:yVal>
            <c:numRef>
              <c:f>'Extension Selection Tool'!$AV$20:$AW$20</c:f>
              <c:numCache>
                <c:formatCode>General</c:formatCode>
                <c:ptCount val="2"/>
                <c:pt idx="0">
                  <c:v>0</c:v>
                </c:pt>
                <c:pt idx="1">
                  <c:v>0</c:v>
                </c:pt>
              </c:numCache>
            </c:numRef>
          </c:yVal>
          <c:smooth val="0"/>
          <c:extLst>
            <c:ext xmlns:c16="http://schemas.microsoft.com/office/drawing/2014/chart" uri="{C3380CC4-5D6E-409C-BE32-E72D297353CC}">
              <c16:uniqueId val="{00000001-5A57-4FB2-9B10-28E015169EB5}"/>
            </c:ext>
          </c:extLst>
        </c:ser>
        <c:ser>
          <c:idx val="3"/>
          <c:order val="9"/>
          <c:tx>
            <c:v>Overhang</c:v>
          </c:tx>
          <c:spPr>
            <a:ln w="190500" cap="flat">
              <a:solidFill>
                <a:schemeClr val="bg2">
                  <a:lumMod val="50000"/>
                </a:schemeClr>
              </a:solidFill>
              <a:round/>
            </a:ln>
            <a:effectLst/>
          </c:spPr>
          <c:marker>
            <c:symbol val="none"/>
          </c:marker>
          <c:xVal>
            <c:numRef>
              <c:f>'Extension Selection Tool'!$AV$54:$AV$55</c:f>
              <c:numCache>
                <c:formatCode>0</c:formatCode>
                <c:ptCount val="2"/>
                <c:pt idx="0" formatCode="General">
                  <c:v>-25</c:v>
                </c:pt>
                <c:pt idx="1">
                  <c:v>-30.603884585997662</c:v>
                </c:pt>
              </c:numCache>
            </c:numRef>
          </c:xVal>
          <c:yVal>
            <c:numRef>
              <c:f>'Extension Selection Tool'!$AW$54:$AW$55</c:f>
              <c:numCache>
                <c:formatCode>General</c:formatCode>
                <c:ptCount val="2"/>
                <c:pt idx="0">
                  <c:v>-25</c:v>
                </c:pt>
                <c:pt idx="1">
                  <c:v>-25</c:v>
                </c:pt>
              </c:numCache>
            </c:numRef>
          </c:yVal>
          <c:smooth val="0"/>
          <c:extLst>
            <c:ext xmlns:c16="http://schemas.microsoft.com/office/drawing/2014/chart" uri="{C3380CC4-5D6E-409C-BE32-E72D297353CC}">
              <c16:uniqueId val="{0000000A-6505-4BB3-8397-AC189ADD551C}"/>
            </c:ext>
          </c:extLst>
        </c:ser>
        <c:dLbls>
          <c:showLegendKey val="0"/>
          <c:showVal val="0"/>
          <c:showCatName val="0"/>
          <c:showSerName val="0"/>
          <c:showPercent val="0"/>
          <c:showBubbleSize val="0"/>
        </c:dLbls>
        <c:axId val="1916467712"/>
        <c:axId val="1916472288"/>
      </c:scatterChart>
      <c:valAx>
        <c:axId val="1916467712"/>
        <c:scaling>
          <c:orientation val="minMax"/>
          <c:max val="500"/>
          <c:min val="-10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6472288"/>
        <c:crosses val="autoZero"/>
        <c:crossBetween val="midCat"/>
        <c:majorUnit val="50"/>
      </c:valAx>
      <c:valAx>
        <c:axId val="1916472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646771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127000</xdr:colOff>
      <xdr:row>48</xdr:row>
      <xdr:rowOff>153449</xdr:rowOff>
    </xdr:from>
    <xdr:to>
      <xdr:col>9</xdr:col>
      <xdr:colOff>480526</xdr:colOff>
      <xdr:row>71</xdr:row>
      <xdr:rowOff>154571</xdr:rowOff>
    </xdr:to>
    <xdr:pic>
      <xdr:nvPicPr>
        <xdr:cNvPr id="31" name="Picture 30"/>
        <xdr:cNvPicPr>
          <a:picLocks noChangeAspect="1"/>
        </xdr:cNvPicPr>
      </xdr:nvPicPr>
      <xdr:blipFill>
        <a:blip xmlns:r="http://schemas.openxmlformats.org/officeDocument/2006/relationships" r:embed="rId1"/>
        <a:stretch>
          <a:fillRect/>
        </a:stretch>
      </xdr:blipFill>
      <xdr:spPr>
        <a:xfrm>
          <a:off x="444500" y="9335549"/>
          <a:ext cx="8754576" cy="4236572"/>
        </a:xfrm>
        <a:prstGeom prst="rect">
          <a:avLst/>
        </a:prstGeom>
      </xdr:spPr>
    </xdr:pic>
    <xdr:clientData/>
  </xdr:twoCellAnchor>
  <xdr:twoCellAnchor>
    <xdr:from>
      <xdr:col>1</xdr:col>
      <xdr:colOff>3174</xdr:colOff>
      <xdr:row>15</xdr:row>
      <xdr:rowOff>171450</xdr:rowOff>
    </xdr:from>
    <xdr:to>
      <xdr:col>9</xdr:col>
      <xdr:colOff>590550</xdr:colOff>
      <xdr:row>46</xdr:row>
      <xdr:rowOff>12700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120650</xdr:colOff>
      <xdr:row>0</xdr:row>
      <xdr:rowOff>114300</xdr:rowOff>
    </xdr:from>
    <xdr:to>
      <xdr:col>2</xdr:col>
      <xdr:colOff>1041399</xdr:colOff>
      <xdr:row>2</xdr:row>
      <xdr:rowOff>109233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71800" y="114300"/>
          <a:ext cx="920749" cy="414033"/>
        </a:xfrm>
        <a:prstGeom prst="rect">
          <a:avLst/>
        </a:prstGeom>
      </xdr:spPr>
    </xdr:pic>
    <xdr:clientData/>
  </xdr:twoCellAnchor>
  <xdr:twoCellAnchor>
    <xdr:from>
      <xdr:col>1</xdr:col>
      <xdr:colOff>1174750</xdr:colOff>
      <xdr:row>69</xdr:row>
      <xdr:rowOff>120650</xdr:rowOff>
    </xdr:from>
    <xdr:to>
      <xdr:col>1</xdr:col>
      <xdr:colOff>2120900</xdr:colOff>
      <xdr:row>69</xdr:row>
      <xdr:rowOff>120650</xdr:rowOff>
    </xdr:to>
    <xdr:cxnSp macro="">
      <xdr:nvCxnSpPr>
        <xdr:cNvPr id="9" name="Straight Arrow Connector 8"/>
        <xdr:cNvCxnSpPr/>
      </xdr:nvCxnSpPr>
      <xdr:spPr>
        <a:xfrm>
          <a:off x="1492250" y="13169900"/>
          <a:ext cx="946150" cy="0"/>
        </a:xfrm>
        <a:prstGeom prst="straightConnector1">
          <a:avLst/>
        </a:prstGeom>
        <a:ln w="38100">
          <a:solidFill>
            <a:schemeClr val="accent2"/>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636533</xdr:colOff>
      <xdr:row>62</xdr:row>
      <xdr:rowOff>59558</xdr:rowOff>
    </xdr:from>
    <xdr:to>
      <xdr:col>1</xdr:col>
      <xdr:colOff>639379</xdr:colOff>
      <xdr:row>66</xdr:row>
      <xdr:rowOff>113862</xdr:rowOff>
    </xdr:to>
    <xdr:cxnSp macro="">
      <xdr:nvCxnSpPr>
        <xdr:cNvPr id="10" name="Straight Arrow Connector 9"/>
        <xdr:cNvCxnSpPr/>
      </xdr:nvCxnSpPr>
      <xdr:spPr>
        <a:xfrm flipH="1" flipV="1">
          <a:off x="956223" y="11813627"/>
          <a:ext cx="2846" cy="790028"/>
        </a:xfrm>
        <a:prstGeom prst="straightConnector1">
          <a:avLst/>
        </a:prstGeom>
        <a:ln w="38100">
          <a:solidFill>
            <a:schemeClr val="accent4"/>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1633482</xdr:colOff>
      <xdr:row>51</xdr:row>
      <xdr:rowOff>127000</xdr:rowOff>
    </xdr:from>
    <xdr:to>
      <xdr:col>7</xdr:col>
      <xdr:colOff>416034</xdr:colOff>
      <xdr:row>51</xdr:row>
      <xdr:rowOff>127000</xdr:rowOff>
    </xdr:to>
    <xdr:cxnSp macro="">
      <xdr:nvCxnSpPr>
        <xdr:cNvPr id="12" name="Straight Arrow Connector 11"/>
        <xdr:cNvCxnSpPr/>
      </xdr:nvCxnSpPr>
      <xdr:spPr>
        <a:xfrm>
          <a:off x="1953172" y="9857828"/>
          <a:ext cx="5964621" cy="0"/>
        </a:xfrm>
        <a:prstGeom prst="straightConnector1">
          <a:avLst/>
        </a:prstGeom>
        <a:ln w="38100">
          <a:solidFill>
            <a:schemeClr val="accent5"/>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450850</xdr:colOff>
      <xdr:row>54</xdr:row>
      <xdr:rowOff>6350</xdr:rowOff>
    </xdr:from>
    <xdr:to>
      <xdr:col>8</xdr:col>
      <xdr:colOff>450850</xdr:colOff>
      <xdr:row>62</xdr:row>
      <xdr:rowOff>63500</xdr:rowOff>
    </xdr:to>
    <xdr:cxnSp macro="">
      <xdr:nvCxnSpPr>
        <xdr:cNvPr id="14" name="Straight Arrow Connector 13"/>
        <xdr:cNvCxnSpPr/>
      </xdr:nvCxnSpPr>
      <xdr:spPr>
        <a:xfrm flipV="1">
          <a:off x="8559800" y="10293350"/>
          <a:ext cx="0" cy="1530350"/>
        </a:xfrm>
        <a:prstGeom prst="straightConnector1">
          <a:avLst/>
        </a:prstGeom>
        <a:ln w="38100">
          <a:solidFill>
            <a:srgbClr val="7030A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247650</xdr:colOff>
      <xdr:row>52</xdr:row>
      <xdr:rowOff>76200</xdr:rowOff>
    </xdr:from>
    <xdr:to>
      <xdr:col>8</xdr:col>
      <xdr:colOff>19050</xdr:colOff>
      <xdr:row>55</xdr:row>
      <xdr:rowOff>76200</xdr:rowOff>
    </xdr:to>
    <xdr:sp macro="" textlink="">
      <xdr:nvSpPr>
        <xdr:cNvPr id="21" name="TextBox 20"/>
        <xdr:cNvSpPr txBox="1"/>
      </xdr:nvSpPr>
      <xdr:spPr>
        <a:xfrm>
          <a:off x="7747000" y="9994900"/>
          <a:ext cx="381000"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a:solidFill>
                <a:srgbClr val="FF0000"/>
              </a:solidFill>
            </a:rPr>
            <a:t>x</a:t>
          </a:r>
        </a:p>
      </xdr:txBody>
    </xdr:sp>
    <xdr:clientData/>
  </xdr:twoCellAnchor>
  <xdr:twoCellAnchor>
    <xdr:from>
      <xdr:col>1</xdr:col>
      <xdr:colOff>1371600</xdr:colOff>
      <xdr:row>69</xdr:row>
      <xdr:rowOff>50799</xdr:rowOff>
    </xdr:from>
    <xdr:to>
      <xdr:col>1</xdr:col>
      <xdr:colOff>2114550</xdr:colOff>
      <xdr:row>72</xdr:row>
      <xdr:rowOff>50799</xdr:rowOff>
    </xdr:to>
    <xdr:sp macro="" textlink="">
      <xdr:nvSpPr>
        <xdr:cNvPr id="22" name="TextBox 21"/>
        <xdr:cNvSpPr txBox="1"/>
      </xdr:nvSpPr>
      <xdr:spPr>
        <a:xfrm>
          <a:off x="1689100" y="13100049"/>
          <a:ext cx="742950"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a:solidFill>
                <a:schemeClr val="accent2"/>
              </a:solidFill>
            </a:rPr>
            <a:t>(A)</a:t>
          </a:r>
        </a:p>
      </xdr:txBody>
    </xdr:sp>
    <xdr:clientData/>
  </xdr:twoCellAnchor>
  <xdr:twoCellAnchor>
    <xdr:from>
      <xdr:col>1</xdr:col>
      <xdr:colOff>82550</xdr:colOff>
      <xdr:row>63</xdr:row>
      <xdr:rowOff>12699</xdr:rowOff>
    </xdr:from>
    <xdr:to>
      <xdr:col>1</xdr:col>
      <xdr:colOff>679450</xdr:colOff>
      <xdr:row>66</xdr:row>
      <xdr:rowOff>12699</xdr:rowOff>
    </xdr:to>
    <xdr:sp macro="" textlink="">
      <xdr:nvSpPr>
        <xdr:cNvPr id="24" name="TextBox 23"/>
        <xdr:cNvSpPr txBox="1"/>
      </xdr:nvSpPr>
      <xdr:spPr>
        <a:xfrm>
          <a:off x="400050" y="11957049"/>
          <a:ext cx="596900"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a:solidFill>
                <a:schemeClr val="accent4"/>
              </a:solidFill>
            </a:rPr>
            <a:t>(B)</a:t>
          </a:r>
        </a:p>
      </xdr:txBody>
    </xdr:sp>
    <xdr:clientData/>
  </xdr:twoCellAnchor>
  <xdr:twoCellAnchor>
    <xdr:from>
      <xdr:col>3</xdr:col>
      <xdr:colOff>412750</xdr:colOff>
      <xdr:row>48</xdr:row>
      <xdr:rowOff>158750</xdr:rowOff>
    </xdr:from>
    <xdr:to>
      <xdr:col>5</xdr:col>
      <xdr:colOff>323850</xdr:colOff>
      <xdr:row>51</xdr:row>
      <xdr:rowOff>158750</xdr:rowOff>
    </xdr:to>
    <xdr:sp macro="" textlink="">
      <xdr:nvSpPr>
        <xdr:cNvPr id="26" name="TextBox 25"/>
        <xdr:cNvSpPr txBox="1"/>
      </xdr:nvSpPr>
      <xdr:spPr>
        <a:xfrm>
          <a:off x="4578350" y="9340850"/>
          <a:ext cx="742950"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a:solidFill>
                <a:schemeClr val="accent5"/>
              </a:solidFill>
            </a:rPr>
            <a:t>(C)</a:t>
          </a:r>
        </a:p>
      </xdr:txBody>
    </xdr:sp>
    <xdr:clientData/>
  </xdr:twoCellAnchor>
  <xdr:twoCellAnchor>
    <xdr:from>
      <xdr:col>8</xdr:col>
      <xdr:colOff>419100</xdr:colOff>
      <xdr:row>56</xdr:row>
      <xdr:rowOff>158750</xdr:rowOff>
    </xdr:from>
    <xdr:to>
      <xdr:col>9</xdr:col>
      <xdr:colOff>552450</xdr:colOff>
      <xdr:row>59</xdr:row>
      <xdr:rowOff>158750</xdr:rowOff>
    </xdr:to>
    <xdr:sp macro="" textlink="">
      <xdr:nvSpPr>
        <xdr:cNvPr id="27" name="TextBox 26"/>
        <xdr:cNvSpPr txBox="1"/>
      </xdr:nvSpPr>
      <xdr:spPr>
        <a:xfrm>
          <a:off x="8528050" y="10814050"/>
          <a:ext cx="742950"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a:solidFill>
                <a:srgbClr val="7030A0"/>
              </a:solidFill>
            </a:rPr>
            <a:t>(D)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S80"/>
  <sheetViews>
    <sheetView tabSelected="1" zoomScaleNormal="100" workbookViewId="0">
      <selection activeCell="C12" sqref="C12"/>
    </sheetView>
  </sheetViews>
  <sheetFormatPr defaultRowHeight="14.5" x14ac:dyDescent="0.35"/>
  <cols>
    <col min="1" max="1" width="4.54296875" style="1" customWidth="1"/>
    <col min="2" max="2" width="39.1796875" style="1" bestFit="1" customWidth="1"/>
    <col min="3" max="3" width="15.90625" style="1" customWidth="1"/>
    <col min="4" max="4" width="6.1796875" style="1" customWidth="1"/>
    <col min="5" max="5" width="5.7265625" style="1" customWidth="1"/>
    <col min="6" max="6" width="27.08984375" style="1" bestFit="1" customWidth="1"/>
    <col min="7" max="46" width="8.7265625" style="1"/>
    <col min="47" max="47" width="20.08984375" style="7" bestFit="1" customWidth="1"/>
    <col min="48" max="48" width="20.26953125" style="7" bestFit="1" customWidth="1"/>
    <col min="49" max="49" width="14.26953125" style="7" bestFit="1" customWidth="1"/>
    <col min="50" max="51" width="14.81640625" style="7" bestFit="1" customWidth="1"/>
    <col min="52" max="52" width="14.26953125" style="7" bestFit="1" customWidth="1"/>
    <col min="53" max="53" width="19.1796875" style="7" bestFit="1" customWidth="1"/>
    <col min="54" max="54" width="10.453125" style="7" bestFit="1" customWidth="1"/>
    <col min="55" max="55" width="9.90625" style="7" bestFit="1" customWidth="1"/>
    <col min="56" max="56" width="12.7265625" style="7" bestFit="1" customWidth="1"/>
    <col min="57" max="57" width="10.26953125" style="7" bestFit="1" customWidth="1"/>
    <col min="58" max="58" width="9.90625" style="7" bestFit="1" customWidth="1"/>
    <col min="59" max="59" width="10.453125" style="7" bestFit="1" customWidth="1"/>
    <col min="60" max="60" width="10.08984375" style="7" bestFit="1" customWidth="1"/>
    <col min="61" max="61" width="5.453125" style="7" bestFit="1" customWidth="1"/>
    <col min="62" max="62" width="9.36328125" style="7" bestFit="1" customWidth="1"/>
    <col min="63" max="63" width="13.26953125" style="7" bestFit="1" customWidth="1"/>
    <col min="64" max="64" width="11" style="7" bestFit="1" customWidth="1"/>
    <col min="65" max="65" width="10.54296875" style="7" bestFit="1" customWidth="1"/>
    <col min="66" max="66" width="10.08984375" style="7" bestFit="1" customWidth="1"/>
    <col min="67" max="67" width="10.26953125" style="1" bestFit="1" customWidth="1"/>
    <col min="68" max="68" width="7.1796875" style="1" bestFit="1" customWidth="1"/>
    <col min="69" max="71" width="6.36328125" style="1" bestFit="1" customWidth="1"/>
    <col min="72" max="72" width="9.90625" style="1" bestFit="1" customWidth="1"/>
    <col min="73" max="73" width="7.1796875" style="1" bestFit="1" customWidth="1"/>
    <col min="74" max="76" width="6.36328125" style="1" bestFit="1" customWidth="1"/>
    <col min="77" max="77" width="10.453125" style="1" bestFit="1" customWidth="1"/>
    <col min="78" max="78" width="7.1796875" style="1" bestFit="1" customWidth="1"/>
    <col min="79" max="81" width="6.36328125" style="1" bestFit="1" customWidth="1"/>
    <col min="82" max="82" width="10.08984375" style="1" bestFit="1" customWidth="1"/>
    <col min="83" max="83" width="7.1796875" style="1" bestFit="1" customWidth="1"/>
    <col min="84" max="85" width="6.36328125" style="1" bestFit="1" customWidth="1"/>
    <col min="86" max="123" width="8.7265625" style="1"/>
  </cols>
  <sheetData>
    <row r="1" spans="2:100" x14ac:dyDescent="0.35">
      <c r="K1" s="8"/>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BC1" s="11"/>
      <c r="BD1" s="11" t="s">
        <v>28</v>
      </c>
      <c r="BE1" s="23">
        <v>20</v>
      </c>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8"/>
      <c r="CR1" s="8"/>
      <c r="CS1" s="8"/>
      <c r="CT1" s="8"/>
      <c r="CU1" s="8"/>
      <c r="CV1" s="8"/>
    </row>
    <row r="2" spans="2:100" ht="18.5" x14ac:dyDescent="0.35">
      <c r="B2" s="6" t="s">
        <v>13</v>
      </c>
      <c r="K2" s="8"/>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9"/>
      <c r="AV2" s="9"/>
      <c r="AW2" s="9"/>
      <c r="AX2" s="9"/>
      <c r="AY2" s="9"/>
      <c r="AZ2" s="9"/>
      <c r="BA2" s="9"/>
      <c r="BB2" s="9"/>
      <c r="BC2" s="12" t="s">
        <v>32</v>
      </c>
      <c r="BD2" s="12" t="s">
        <v>3</v>
      </c>
      <c r="BE2" s="10">
        <v>25</v>
      </c>
      <c r="BF2" s="9"/>
      <c r="BG2" s="9"/>
      <c r="BH2" s="9"/>
      <c r="BI2" s="9"/>
      <c r="BJ2" s="9"/>
      <c r="BK2" s="9"/>
      <c r="BL2" s="9"/>
      <c r="BM2" s="9"/>
      <c r="BN2" s="9"/>
      <c r="BO2" s="19"/>
      <c r="BP2" s="19"/>
      <c r="BQ2" s="19"/>
      <c r="BR2" s="19"/>
      <c r="BS2" s="19"/>
      <c r="BT2" s="19"/>
      <c r="BU2" s="19"/>
      <c r="BV2" s="19"/>
      <c r="BW2" s="19"/>
      <c r="BX2" s="19"/>
      <c r="BY2" s="19"/>
      <c r="BZ2" s="19"/>
      <c r="CA2" s="19"/>
      <c r="CB2" s="19"/>
      <c r="CC2" s="19"/>
      <c r="CD2" s="22"/>
      <c r="CE2" s="22"/>
      <c r="CF2" s="22"/>
      <c r="CG2" s="22"/>
      <c r="CH2" s="22"/>
      <c r="CI2" s="22"/>
      <c r="CJ2" s="22"/>
      <c r="CK2" s="22"/>
      <c r="CL2" s="22"/>
      <c r="CM2" s="22"/>
      <c r="CN2" s="22"/>
      <c r="CO2" s="22"/>
      <c r="CP2" s="22"/>
      <c r="CQ2" s="8"/>
      <c r="CR2" s="8"/>
      <c r="CS2" s="8"/>
      <c r="CT2" s="8"/>
      <c r="CU2" s="8"/>
      <c r="CV2" s="8"/>
    </row>
    <row r="3" spans="2:100" ht="15.5" x14ac:dyDescent="0.35">
      <c r="K3" s="8"/>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9"/>
      <c r="AV3" s="9"/>
      <c r="AW3" s="9"/>
      <c r="AX3" s="9"/>
      <c r="AY3" s="9"/>
      <c r="AZ3" s="9"/>
      <c r="BA3" s="18">
        <f>INDEX(AW39:AW45,MATCH(C12,AV39:AV45))</f>
        <v>194.25147613147001</v>
      </c>
      <c r="BB3" s="9"/>
      <c r="BC3" s="12">
        <v>10</v>
      </c>
      <c r="BD3" s="12" t="s">
        <v>22</v>
      </c>
      <c r="BE3" s="10">
        <v>30</v>
      </c>
      <c r="BF3" s="9"/>
      <c r="BG3" s="9"/>
      <c r="BH3" s="9"/>
      <c r="BI3" s="9"/>
      <c r="BJ3" s="9"/>
      <c r="BK3" s="9"/>
      <c r="BL3" s="9"/>
      <c r="BM3" s="9"/>
      <c r="BN3" s="9"/>
      <c r="BO3" s="19"/>
      <c r="BP3" s="19"/>
      <c r="BQ3" s="19"/>
      <c r="BR3" s="19"/>
      <c r="BS3" s="19"/>
      <c r="BT3" s="19"/>
      <c r="BU3" s="19"/>
      <c r="BV3" s="19"/>
      <c r="BW3" s="19"/>
      <c r="BX3" s="19"/>
      <c r="BY3" s="19"/>
      <c r="BZ3" s="19"/>
      <c r="CA3" s="19"/>
      <c r="CB3" s="19"/>
      <c r="CC3" s="19"/>
      <c r="CD3" s="22"/>
      <c r="CE3" s="22"/>
      <c r="CF3" s="22"/>
      <c r="CG3" s="22"/>
      <c r="CH3" s="22"/>
      <c r="CI3" s="22"/>
      <c r="CJ3" s="22"/>
      <c r="CK3" s="22"/>
      <c r="CL3" s="22"/>
      <c r="CM3" s="22"/>
      <c r="CN3" s="22"/>
      <c r="CO3" s="22"/>
      <c r="CP3" s="22"/>
      <c r="CQ3" s="8"/>
      <c r="CR3" s="8"/>
      <c r="CS3" s="8"/>
      <c r="CT3" s="8"/>
      <c r="CU3" s="8"/>
      <c r="CV3" s="8"/>
    </row>
    <row r="4" spans="2:100" ht="21" x14ac:dyDescent="0.5">
      <c r="B4" s="30" t="s">
        <v>48</v>
      </c>
      <c r="C4" s="30"/>
      <c r="D4" s="30"/>
      <c r="F4" s="32" t="s">
        <v>55</v>
      </c>
      <c r="G4" s="32"/>
      <c r="H4" s="32"/>
      <c r="I4" s="32"/>
      <c r="J4" s="32"/>
      <c r="K4" s="8"/>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9"/>
      <c r="AV4" s="9"/>
      <c r="AW4" s="9"/>
      <c r="AX4" s="9"/>
      <c r="AY4" s="9"/>
      <c r="AZ4" s="9"/>
      <c r="BA4" s="18">
        <f>INDEX(AX39:AX45,MATCH(C12,AV39:AV45))</f>
        <v>5.6038845859976618</v>
      </c>
      <c r="BB4" s="9"/>
      <c r="BC4" s="12">
        <v>20</v>
      </c>
      <c r="BD4" s="12" t="s">
        <v>24</v>
      </c>
      <c r="BE4" s="10">
        <v>35</v>
      </c>
      <c r="BF4" s="9"/>
      <c r="BG4" s="9"/>
      <c r="BH4" s="9"/>
      <c r="BI4" s="9"/>
      <c r="BJ4" s="9"/>
      <c r="BK4" s="9"/>
      <c r="BL4" s="9"/>
      <c r="BM4" s="9"/>
      <c r="BN4" s="9"/>
      <c r="BO4" s="19"/>
      <c r="BP4" s="19"/>
      <c r="BQ4" s="19"/>
      <c r="BR4" s="19"/>
      <c r="BS4" s="19"/>
      <c r="BT4" s="19"/>
      <c r="BU4" s="19"/>
      <c r="BV4" s="19"/>
      <c r="BW4" s="19"/>
      <c r="BX4" s="19"/>
      <c r="BY4" s="19"/>
      <c r="BZ4" s="19"/>
      <c r="CA4" s="19"/>
      <c r="CB4" s="19"/>
      <c r="CC4" s="19"/>
      <c r="CD4" s="22"/>
      <c r="CE4" s="22"/>
      <c r="CF4" s="22"/>
      <c r="CG4" s="22"/>
      <c r="CH4" s="22"/>
      <c r="CI4" s="22"/>
      <c r="CJ4" s="22"/>
      <c r="CK4" s="22"/>
      <c r="CL4" s="22"/>
      <c r="CM4" s="22"/>
      <c r="CN4" s="22"/>
      <c r="CO4" s="22"/>
      <c r="CP4" s="22"/>
      <c r="CQ4" s="8"/>
      <c r="CR4" s="8"/>
      <c r="CS4" s="8"/>
      <c r="CT4" s="8"/>
      <c r="CU4" s="8"/>
      <c r="CV4" s="8"/>
    </row>
    <row r="5" spans="2:100" ht="15.5" customHeight="1" x14ac:dyDescent="0.35">
      <c r="B5" s="3" t="s">
        <v>2</v>
      </c>
      <c r="C5" s="5" t="s">
        <v>23</v>
      </c>
      <c r="D5" s="4"/>
      <c r="F5" s="32"/>
      <c r="G5" s="32"/>
      <c r="H5" s="32"/>
      <c r="I5" s="32"/>
      <c r="J5" s="32"/>
      <c r="K5" s="8"/>
      <c r="L5" s="17"/>
      <c r="M5" s="17"/>
      <c r="N5" s="17"/>
      <c r="O5" s="17"/>
      <c r="P5" s="17"/>
      <c r="Q5" s="17"/>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9"/>
      <c r="AV5" s="9"/>
      <c r="AW5" s="9"/>
      <c r="AX5" s="9"/>
      <c r="AY5" s="9"/>
      <c r="AZ5" s="9"/>
      <c r="BA5" s="9"/>
      <c r="BB5" s="9"/>
      <c r="BC5" s="12">
        <v>30</v>
      </c>
      <c r="BD5" s="12" t="s">
        <v>23</v>
      </c>
      <c r="BE5" s="10">
        <v>40</v>
      </c>
      <c r="BF5" s="9"/>
      <c r="BG5" s="9"/>
      <c r="BH5" s="9"/>
      <c r="BI5" s="9"/>
      <c r="BJ5" s="9"/>
      <c r="BK5" s="9"/>
      <c r="BL5" s="9"/>
      <c r="BM5" s="9"/>
      <c r="BN5" s="9"/>
      <c r="BO5" s="19"/>
      <c r="BP5" s="19"/>
      <c r="BQ5" s="19"/>
      <c r="BR5" s="19"/>
      <c r="BS5" s="19"/>
      <c r="BT5" s="19"/>
      <c r="BU5" s="19"/>
      <c r="BV5" s="19"/>
      <c r="BW5" s="19"/>
      <c r="BX5" s="19"/>
      <c r="BY5" s="19"/>
      <c r="BZ5" s="19"/>
      <c r="CA5" s="19"/>
      <c r="CB5" s="19"/>
      <c r="CC5" s="19"/>
      <c r="CD5" s="22"/>
      <c r="CE5" s="22"/>
      <c r="CF5" s="22"/>
      <c r="CG5" s="22"/>
      <c r="CH5" s="22"/>
      <c r="CI5" s="22"/>
      <c r="CJ5" s="22"/>
      <c r="CK5" s="22"/>
      <c r="CL5" s="22"/>
      <c r="CM5" s="22"/>
      <c r="CN5" s="22"/>
      <c r="CO5" s="22"/>
      <c r="CP5" s="22"/>
      <c r="CQ5" s="8"/>
      <c r="CR5" s="8"/>
      <c r="CS5" s="8"/>
      <c r="CT5" s="8"/>
      <c r="CU5" s="8"/>
      <c r="CV5" s="8"/>
    </row>
    <row r="6" spans="2:100" ht="15.5" x14ac:dyDescent="0.35">
      <c r="B6" s="3" t="s">
        <v>51</v>
      </c>
      <c r="C6" s="24">
        <v>50</v>
      </c>
      <c r="D6" s="4" t="s">
        <v>1</v>
      </c>
      <c r="F6" s="32"/>
      <c r="G6" s="32"/>
      <c r="H6" s="32"/>
      <c r="I6" s="32"/>
      <c r="J6" s="32"/>
      <c r="K6" s="8"/>
      <c r="L6" s="17"/>
      <c r="M6" s="17"/>
      <c r="N6" s="17"/>
      <c r="O6" s="17"/>
      <c r="P6" s="17"/>
      <c r="Q6" s="17"/>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9"/>
      <c r="AV6" s="21">
        <f>C9+C7</f>
        <v>97</v>
      </c>
      <c r="AW6" s="9"/>
      <c r="AX6" s="9"/>
      <c r="AY6" s="9"/>
      <c r="AZ6" s="9"/>
      <c r="BA6" s="9"/>
      <c r="BB6" s="9"/>
      <c r="BC6" s="9"/>
      <c r="BD6" s="9"/>
      <c r="BE6" s="10">
        <v>45</v>
      </c>
      <c r="BF6" s="9"/>
      <c r="BG6" s="9"/>
      <c r="BH6" s="9"/>
      <c r="BI6" s="9"/>
      <c r="BJ6" s="9"/>
      <c r="BK6" s="9"/>
      <c r="BL6" s="9"/>
      <c r="BM6" s="9"/>
      <c r="BN6" s="9"/>
      <c r="BO6" s="19"/>
      <c r="BP6" s="19"/>
      <c r="BQ6" s="19"/>
      <c r="BR6" s="19"/>
      <c r="BS6" s="19"/>
      <c r="BT6" s="19"/>
      <c r="BU6" s="19"/>
      <c r="BV6" s="19"/>
      <c r="BW6" s="19"/>
      <c r="BX6" s="19"/>
      <c r="BY6" s="19"/>
      <c r="BZ6" s="19"/>
      <c r="CA6" s="19"/>
      <c r="CB6" s="19"/>
      <c r="CC6" s="19"/>
      <c r="CD6" s="22"/>
      <c r="CE6" s="22"/>
      <c r="CF6" s="22"/>
      <c r="CG6" s="22"/>
      <c r="CH6" s="22"/>
      <c r="CI6" s="22"/>
      <c r="CJ6" s="22"/>
      <c r="CK6" s="22"/>
      <c r="CL6" s="22"/>
      <c r="CM6" s="22"/>
      <c r="CN6" s="22"/>
      <c r="CO6" s="22"/>
      <c r="CP6" s="22"/>
      <c r="CQ6" s="8"/>
      <c r="CR6" s="8"/>
      <c r="CS6" s="8"/>
      <c r="CT6" s="8"/>
      <c r="CU6" s="8"/>
      <c r="CV6" s="8"/>
    </row>
    <row r="7" spans="2:100" ht="15.5" x14ac:dyDescent="0.35">
      <c r="B7" s="3" t="s">
        <v>52</v>
      </c>
      <c r="C7" s="25">
        <v>25</v>
      </c>
      <c r="D7" s="4" t="s">
        <v>1</v>
      </c>
      <c r="F7" s="32"/>
      <c r="G7" s="32"/>
      <c r="H7" s="32"/>
      <c r="I7" s="32"/>
      <c r="J7" s="32"/>
      <c r="K7" s="8"/>
      <c r="L7" s="17"/>
      <c r="M7" s="17"/>
      <c r="N7" s="17"/>
      <c r="O7" s="17"/>
      <c r="P7" s="17"/>
      <c r="Q7" s="17"/>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9"/>
      <c r="AV7" s="21">
        <f>C8</f>
        <v>300</v>
      </c>
      <c r="AW7" s="9"/>
      <c r="AX7" s="9"/>
      <c r="AY7" s="9"/>
      <c r="AZ7" s="9"/>
      <c r="BA7" s="9"/>
      <c r="BB7" s="9"/>
      <c r="BC7" s="15">
        <v>50</v>
      </c>
      <c r="BD7" s="15"/>
      <c r="BE7" s="12">
        <v>50</v>
      </c>
      <c r="BF7" s="9"/>
      <c r="BG7" s="9"/>
      <c r="BH7" s="9"/>
      <c r="BI7" s="9"/>
      <c r="BJ7" s="9"/>
      <c r="BK7" s="9"/>
      <c r="BL7" s="9"/>
      <c r="BM7" s="9"/>
      <c r="BN7" s="9"/>
      <c r="BO7" s="19"/>
      <c r="BP7" s="19"/>
      <c r="BQ7" s="19"/>
      <c r="BR7" s="19"/>
      <c r="BS7" s="19"/>
      <c r="BT7" s="19"/>
      <c r="BU7" s="19"/>
      <c r="BV7" s="19"/>
      <c r="BW7" s="19"/>
      <c r="BX7" s="19"/>
      <c r="BY7" s="19"/>
      <c r="BZ7" s="19"/>
      <c r="CA7" s="19"/>
      <c r="CB7" s="19"/>
      <c r="CC7" s="19"/>
      <c r="CD7" s="22"/>
      <c r="CE7" s="22"/>
      <c r="CF7" s="22"/>
      <c r="CG7" s="22"/>
      <c r="CH7" s="22"/>
      <c r="CI7" s="22"/>
      <c r="CJ7" s="22"/>
      <c r="CK7" s="22"/>
      <c r="CL7" s="22"/>
      <c r="CM7" s="22"/>
      <c r="CN7" s="22"/>
      <c r="CO7" s="22"/>
      <c r="CP7" s="22"/>
      <c r="CQ7" s="8"/>
      <c r="CR7" s="8"/>
      <c r="CS7" s="8"/>
      <c r="CT7" s="8"/>
      <c r="CU7" s="8"/>
      <c r="CV7" s="8"/>
    </row>
    <row r="8" spans="2:100" ht="15.5" x14ac:dyDescent="0.35">
      <c r="B8" s="3" t="s">
        <v>53</v>
      </c>
      <c r="C8" s="26">
        <v>300</v>
      </c>
      <c r="D8" s="4" t="s">
        <v>1</v>
      </c>
      <c r="F8" s="32"/>
      <c r="G8" s="32"/>
      <c r="H8" s="32"/>
      <c r="I8" s="32"/>
      <c r="J8" s="32"/>
      <c r="K8" s="8"/>
      <c r="L8" s="17"/>
      <c r="M8" s="17"/>
      <c r="N8" s="17"/>
      <c r="O8" s="17"/>
      <c r="P8" s="17"/>
      <c r="Q8" s="17"/>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9"/>
      <c r="AV8" s="9"/>
      <c r="AW8" s="9"/>
      <c r="AX8" s="9"/>
      <c r="AY8" s="9"/>
      <c r="AZ8" s="9"/>
      <c r="BA8" s="9"/>
      <c r="BB8" s="9"/>
      <c r="BF8" s="15"/>
      <c r="BG8" s="15"/>
      <c r="BH8" s="9"/>
      <c r="BI8" s="28" t="s">
        <v>3</v>
      </c>
      <c r="BJ8" s="28"/>
      <c r="BK8" s="28"/>
      <c r="BL8" s="28"/>
      <c r="BM8" s="28"/>
      <c r="BN8" s="9"/>
      <c r="BO8" s="19"/>
      <c r="BP8" s="19"/>
      <c r="BQ8" s="19"/>
      <c r="BR8" s="19"/>
      <c r="BS8" s="19"/>
      <c r="BT8" s="19"/>
      <c r="BU8" s="19"/>
      <c r="BV8" s="19"/>
      <c r="BW8" s="19"/>
      <c r="BX8" s="19"/>
      <c r="BY8" s="19"/>
      <c r="BZ8" s="19"/>
      <c r="CA8" s="19"/>
      <c r="CB8" s="19"/>
      <c r="CC8" s="19"/>
      <c r="CD8" s="22"/>
      <c r="CE8" s="22"/>
      <c r="CF8" s="22"/>
      <c r="CG8" s="22"/>
      <c r="CH8" s="22"/>
      <c r="CI8" s="22"/>
      <c r="CJ8" s="22"/>
      <c r="CK8" s="22"/>
      <c r="CL8" s="22"/>
      <c r="CM8" s="22"/>
      <c r="CN8" s="22"/>
      <c r="CO8" s="22"/>
      <c r="CP8" s="22"/>
      <c r="CQ8" s="8"/>
      <c r="CR8" s="8"/>
      <c r="CS8" s="8"/>
      <c r="CT8" s="8"/>
      <c r="CU8" s="8"/>
      <c r="CV8" s="8"/>
    </row>
    <row r="9" spans="2:100" ht="15.5" x14ac:dyDescent="0.35">
      <c r="B9" s="3" t="s">
        <v>54</v>
      </c>
      <c r="C9" s="27">
        <v>72</v>
      </c>
      <c r="D9" s="4" t="s">
        <v>1</v>
      </c>
      <c r="F9" s="32"/>
      <c r="G9" s="32"/>
      <c r="H9" s="32"/>
      <c r="I9" s="32"/>
      <c r="J9" s="32"/>
      <c r="K9" s="8"/>
      <c r="L9" s="17"/>
      <c r="M9" s="17"/>
      <c r="N9" s="17"/>
      <c r="O9" s="17"/>
      <c r="P9" s="17"/>
      <c r="Q9" s="17"/>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2"/>
      <c r="AV9" s="12"/>
      <c r="AW9" s="12"/>
      <c r="AX9" s="12"/>
      <c r="AY9" s="12"/>
      <c r="AZ9" s="9"/>
      <c r="BA9" s="9"/>
      <c r="BB9" s="9"/>
      <c r="BC9" s="12"/>
      <c r="BD9" s="12"/>
      <c r="BE9" s="12"/>
      <c r="BF9" s="12"/>
      <c r="BG9" s="12"/>
      <c r="BH9" s="9"/>
      <c r="BI9" s="12"/>
      <c r="BJ9" s="12"/>
      <c r="BK9" s="12"/>
      <c r="BL9" s="12"/>
      <c r="BM9" s="12"/>
      <c r="BN9" s="9"/>
      <c r="BO9" s="19"/>
      <c r="BP9" s="19"/>
      <c r="BQ9" s="19"/>
      <c r="BR9" s="19"/>
      <c r="BS9" s="19"/>
      <c r="BT9" s="19"/>
      <c r="BU9" s="19"/>
      <c r="BV9" s="19"/>
      <c r="BW9" s="19"/>
      <c r="BX9" s="19"/>
      <c r="BY9" s="19"/>
      <c r="BZ9" s="19"/>
      <c r="CA9" s="19"/>
      <c r="CB9" s="19"/>
      <c r="CC9" s="19"/>
      <c r="CD9" s="22"/>
      <c r="CE9" s="22"/>
      <c r="CF9" s="22"/>
      <c r="CG9" s="22"/>
      <c r="CH9" s="22"/>
      <c r="CI9" s="22"/>
      <c r="CJ9" s="22"/>
      <c r="CK9" s="22"/>
      <c r="CL9" s="22"/>
      <c r="CM9" s="22"/>
      <c r="CN9" s="22"/>
      <c r="CO9" s="22"/>
      <c r="CP9" s="22"/>
      <c r="CQ9" s="8"/>
      <c r="CR9" s="8"/>
      <c r="CS9" s="8"/>
      <c r="CT9" s="8"/>
      <c r="CU9" s="8"/>
      <c r="CV9" s="8"/>
    </row>
    <row r="10" spans="2:100" x14ac:dyDescent="0.35">
      <c r="F10" s="32"/>
      <c r="G10" s="32"/>
      <c r="H10" s="32"/>
      <c r="I10" s="32"/>
      <c r="J10" s="32"/>
      <c r="K10" s="8"/>
      <c r="L10" s="17"/>
      <c r="M10" s="17"/>
      <c r="N10" s="17"/>
      <c r="O10" s="17"/>
      <c r="P10" s="17"/>
      <c r="Q10" s="17"/>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2" t="s">
        <v>4</v>
      </c>
      <c r="AV10" s="12" t="s">
        <v>5</v>
      </c>
      <c r="AW10" s="12" t="s">
        <v>6</v>
      </c>
      <c r="AX10" s="12" t="s">
        <v>7</v>
      </c>
      <c r="AY10" s="12" t="s">
        <v>8</v>
      </c>
      <c r="AZ10" s="9"/>
      <c r="BA10" s="9"/>
      <c r="BB10" s="9"/>
      <c r="BC10" s="12" t="s">
        <v>4</v>
      </c>
      <c r="BD10" s="12" t="s">
        <v>5</v>
      </c>
      <c r="BE10" s="12" t="s">
        <v>6</v>
      </c>
      <c r="BF10" s="12" t="s">
        <v>7</v>
      </c>
      <c r="BG10" s="12" t="s">
        <v>8</v>
      </c>
      <c r="BH10" s="9"/>
      <c r="BI10" s="12" t="s">
        <v>4</v>
      </c>
      <c r="BJ10" s="12" t="s">
        <v>5</v>
      </c>
      <c r="BK10" s="12" t="s">
        <v>6</v>
      </c>
      <c r="BL10" s="12" t="s">
        <v>7</v>
      </c>
      <c r="BM10" s="12" t="s">
        <v>8</v>
      </c>
      <c r="BN10" s="9"/>
      <c r="BO10" s="19"/>
      <c r="BP10" s="19"/>
      <c r="BQ10" s="19"/>
      <c r="BR10" s="19"/>
      <c r="BS10" s="19"/>
      <c r="BT10" s="19"/>
      <c r="BU10" s="19"/>
      <c r="BV10" s="19"/>
      <c r="BW10" s="19"/>
      <c r="BX10" s="19"/>
      <c r="BY10" s="19"/>
      <c r="BZ10" s="19"/>
      <c r="CA10" s="19"/>
      <c r="CB10" s="19"/>
      <c r="CC10" s="19"/>
      <c r="CD10" s="22"/>
      <c r="CE10" s="22"/>
      <c r="CF10" s="22"/>
      <c r="CG10" s="22"/>
      <c r="CH10" s="22"/>
      <c r="CI10" s="22"/>
      <c r="CJ10" s="22"/>
      <c r="CK10" s="22"/>
      <c r="CL10" s="22"/>
      <c r="CM10" s="22"/>
      <c r="CN10" s="22"/>
      <c r="CO10" s="22"/>
      <c r="CP10" s="22"/>
      <c r="CQ10" s="8"/>
      <c r="CR10" s="8"/>
      <c r="CS10" s="8"/>
      <c r="CT10" s="8"/>
      <c r="CU10" s="8"/>
      <c r="CV10" s="8"/>
    </row>
    <row r="11" spans="2:100" ht="21" x14ac:dyDescent="0.5">
      <c r="B11" s="31" t="s">
        <v>38</v>
      </c>
      <c r="C11" s="31"/>
      <c r="D11" s="31"/>
      <c r="F11" s="32"/>
      <c r="G11" s="32"/>
      <c r="H11" s="32"/>
      <c r="I11" s="32"/>
      <c r="J11" s="32"/>
      <c r="K11" s="8"/>
      <c r="L11" s="17"/>
      <c r="M11" s="17"/>
      <c r="N11" s="17"/>
      <c r="O11" s="17"/>
      <c r="P11" s="17"/>
      <c r="Q11" s="17"/>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2">
        <v>20</v>
      </c>
      <c r="AV11" s="12">
        <f t="shared" ref="AV11:AY13" si="0">IF($C$5="Straight",BJ11,BD11)</f>
        <v>333</v>
      </c>
      <c r="AW11" s="12">
        <f t="shared" si="0"/>
        <v>256</v>
      </c>
      <c r="AX11" s="12">
        <f t="shared" si="0"/>
        <v>71</v>
      </c>
      <c r="AY11" s="12">
        <f t="shared" si="0"/>
        <v>43</v>
      </c>
      <c r="AZ11" s="9"/>
      <c r="BA11" s="9"/>
      <c r="BB11" s="9"/>
      <c r="BC11" s="12">
        <v>20</v>
      </c>
      <c r="BD11" s="12">
        <v>333</v>
      </c>
      <c r="BE11" s="12">
        <v>256</v>
      </c>
      <c r="BF11" s="12">
        <v>71</v>
      </c>
      <c r="BG11" s="12">
        <v>43</v>
      </c>
      <c r="BH11" s="9"/>
      <c r="BI11" s="12">
        <v>20</v>
      </c>
      <c r="BJ11" s="12">
        <v>278</v>
      </c>
      <c r="BK11" s="12">
        <v>200</v>
      </c>
      <c r="BL11" s="12">
        <v>73</v>
      </c>
      <c r="BM11" s="12">
        <v>45</v>
      </c>
      <c r="BN11" s="9"/>
      <c r="BO11" s="19"/>
      <c r="BP11" s="19"/>
      <c r="BQ11" s="19"/>
      <c r="BR11" s="19"/>
      <c r="BS11" s="19"/>
      <c r="BT11" s="19"/>
      <c r="BU11" s="19"/>
      <c r="BV11" s="19"/>
      <c r="BW11" s="19"/>
      <c r="BX11" s="19"/>
      <c r="BY11" s="19"/>
      <c r="BZ11" s="19"/>
      <c r="CA11" s="19"/>
      <c r="CB11" s="19"/>
      <c r="CC11" s="19"/>
      <c r="CD11" s="22"/>
      <c r="CE11" s="22"/>
      <c r="CF11" s="22"/>
      <c r="CG11" s="22"/>
      <c r="CH11" s="22"/>
      <c r="CI11" s="22"/>
      <c r="CJ11" s="22"/>
      <c r="CK11" s="22"/>
      <c r="CL11" s="22"/>
      <c r="CM11" s="22"/>
      <c r="CN11" s="22"/>
      <c r="CO11" s="22"/>
      <c r="CP11" s="22"/>
      <c r="CQ11" s="8"/>
      <c r="CR11" s="8"/>
      <c r="CS11" s="8"/>
      <c r="CT11" s="8"/>
      <c r="CU11" s="8"/>
      <c r="CV11" s="8"/>
    </row>
    <row r="12" spans="2:100" ht="15.5" x14ac:dyDescent="0.35">
      <c r="B12" s="3" t="s">
        <v>42</v>
      </c>
      <c r="C12" s="5">
        <v>40</v>
      </c>
      <c r="D12" s="4" t="s">
        <v>0</v>
      </c>
      <c r="F12" s="32"/>
      <c r="G12" s="32"/>
      <c r="H12" s="32"/>
      <c r="I12" s="32"/>
      <c r="J12" s="32"/>
      <c r="K12" s="8"/>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2">
        <v>25</v>
      </c>
      <c r="AV12" s="12">
        <f t="shared" si="0"/>
        <v>321</v>
      </c>
      <c r="AW12" s="12">
        <f t="shared" si="0"/>
        <v>247</v>
      </c>
      <c r="AX12" s="12">
        <f t="shared" si="0"/>
        <v>92</v>
      </c>
      <c r="AY12" s="12">
        <f t="shared" si="0"/>
        <v>58</v>
      </c>
      <c r="AZ12" s="9"/>
      <c r="BA12" s="9"/>
      <c r="BB12" s="9"/>
      <c r="BC12" s="12">
        <v>25</v>
      </c>
      <c r="BD12" s="12">
        <v>321</v>
      </c>
      <c r="BE12" s="12">
        <v>247</v>
      </c>
      <c r="BF12" s="12">
        <v>92</v>
      </c>
      <c r="BG12" s="12">
        <v>58</v>
      </c>
      <c r="BH12" s="9"/>
      <c r="BI12" s="12">
        <v>25</v>
      </c>
      <c r="BJ12" s="12">
        <v>266</v>
      </c>
      <c r="BK12" s="12">
        <v>193</v>
      </c>
      <c r="BL12" s="12">
        <v>89</v>
      </c>
      <c r="BM12" s="12">
        <v>55</v>
      </c>
      <c r="BN12" s="9"/>
      <c r="BO12" s="19"/>
      <c r="BP12" s="19"/>
      <c r="BQ12" s="19"/>
      <c r="BR12" s="19"/>
      <c r="BS12" s="19"/>
      <c r="BT12" s="19"/>
      <c r="BU12" s="19"/>
      <c r="BV12" s="19"/>
      <c r="BW12" s="19"/>
      <c r="BX12" s="19"/>
      <c r="BY12" s="19"/>
      <c r="BZ12" s="19"/>
      <c r="CA12" s="19"/>
      <c r="CB12" s="19"/>
      <c r="CC12" s="19"/>
      <c r="CD12" s="22"/>
      <c r="CE12" s="22"/>
      <c r="CF12" s="22"/>
      <c r="CG12" s="22"/>
      <c r="CH12" s="22"/>
      <c r="CI12" s="22"/>
      <c r="CJ12" s="22"/>
      <c r="CK12" s="22"/>
      <c r="CL12" s="22"/>
      <c r="CM12" s="22"/>
      <c r="CN12" s="22"/>
      <c r="CO12" s="22"/>
      <c r="CP12" s="22"/>
      <c r="CQ12" s="8"/>
      <c r="CR12" s="8"/>
      <c r="CS12" s="8"/>
      <c r="CT12" s="8"/>
      <c r="CU12" s="8"/>
      <c r="CV12" s="8"/>
    </row>
    <row r="13" spans="2:100" ht="15.5" x14ac:dyDescent="0.35">
      <c r="B13" s="3" t="s">
        <v>40</v>
      </c>
      <c r="C13" s="16">
        <f>BA3</f>
        <v>194.25147613147001</v>
      </c>
      <c r="D13" s="4" t="s">
        <v>1</v>
      </c>
      <c r="F13" s="32"/>
      <c r="G13" s="32"/>
      <c r="H13" s="32"/>
      <c r="I13" s="32"/>
      <c r="J13" s="32"/>
      <c r="K13" s="8"/>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2">
        <v>30</v>
      </c>
      <c r="AV13" s="12">
        <f t="shared" si="0"/>
        <v>309</v>
      </c>
      <c r="AW13" s="12">
        <f t="shared" si="0"/>
        <v>241</v>
      </c>
      <c r="AX13" s="12">
        <f t="shared" si="0"/>
        <v>110</v>
      </c>
      <c r="AY13" s="12">
        <f t="shared" si="0"/>
        <v>72</v>
      </c>
      <c r="AZ13" s="9"/>
      <c r="BA13" s="9"/>
      <c r="BB13" s="9"/>
      <c r="BC13" s="12">
        <v>30</v>
      </c>
      <c r="BD13" s="12">
        <v>309</v>
      </c>
      <c r="BE13" s="12">
        <v>241</v>
      </c>
      <c r="BF13" s="12">
        <v>110</v>
      </c>
      <c r="BG13" s="12">
        <v>72</v>
      </c>
      <c r="BH13" s="9"/>
      <c r="BI13" s="12">
        <v>30</v>
      </c>
      <c r="BJ13" s="12">
        <v>254</v>
      </c>
      <c r="BK13" s="12">
        <v>187</v>
      </c>
      <c r="BL13" s="12">
        <v>105</v>
      </c>
      <c r="BM13" s="12">
        <v>66</v>
      </c>
      <c r="BN13" s="9"/>
      <c r="BO13" s="19"/>
      <c r="BP13" s="19"/>
      <c r="BQ13" s="19"/>
      <c r="BR13" s="19"/>
      <c r="BS13" s="19"/>
      <c r="BT13" s="19"/>
      <c r="BU13" s="19"/>
      <c r="BV13" s="19"/>
      <c r="BW13" s="19"/>
      <c r="BX13" s="19"/>
      <c r="BY13" s="19"/>
      <c r="BZ13" s="19"/>
      <c r="CA13" s="19"/>
      <c r="CB13" s="19"/>
      <c r="CC13" s="19"/>
      <c r="CD13" s="22"/>
      <c r="CE13" s="22"/>
      <c r="CF13" s="22"/>
      <c r="CG13" s="22"/>
      <c r="CH13" s="22"/>
      <c r="CI13" s="22"/>
      <c r="CJ13" s="22"/>
      <c r="CK13" s="22"/>
      <c r="CL13" s="22"/>
      <c r="CM13" s="22"/>
      <c r="CN13" s="22"/>
      <c r="CO13" s="22"/>
      <c r="CP13" s="22"/>
      <c r="CQ13" s="8"/>
      <c r="CR13" s="8"/>
      <c r="CS13" s="8"/>
      <c r="CT13" s="8"/>
      <c r="CU13" s="8"/>
      <c r="CV13" s="8"/>
    </row>
    <row r="14" spans="2:100" ht="15.5" x14ac:dyDescent="0.35">
      <c r="B14" s="3" t="s">
        <v>39</v>
      </c>
      <c r="C14" s="16">
        <f>BA4</f>
        <v>5.6038845859976618</v>
      </c>
      <c r="D14" s="4" t="s">
        <v>1</v>
      </c>
      <c r="F14" s="32"/>
      <c r="G14" s="32"/>
      <c r="H14" s="32"/>
      <c r="I14" s="32"/>
      <c r="J14" s="32"/>
      <c r="K14" s="8"/>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2"/>
      <c r="AV14" s="12"/>
      <c r="AW14" s="12"/>
      <c r="AX14" s="12"/>
      <c r="AY14" s="12"/>
      <c r="AZ14" s="9"/>
      <c r="BA14" s="9"/>
      <c r="BB14" s="9"/>
      <c r="BC14" s="12"/>
      <c r="BD14" s="12"/>
      <c r="BE14" s="12"/>
      <c r="BF14" s="12"/>
      <c r="BG14" s="12"/>
      <c r="BH14" s="9"/>
      <c r="BI14" s="12"/>
      <c r="BJ14" s="12"/>
      <c r="BK14" s="12"/>
      <c r="BL14" s="12"/>
      <c r="BM14" s="12"/>
      <c r="BN14" s="9"/>
      <c r="BO14" s="19"/>
      <c r="BP14" s="19"/>
      <c r="BQ14" s="19"/>
      <c r="BR14" s="19"/>
      <c r="BS14" s="19"/>
      <c r="BT14" s="19"/>
      <c r="BU14" s="19"/>
      <c r="BV14" s="19"/>
      <c r="BW14" s="19"/>
      <c r="BX14" s="19"/>
      <c r="BY14" s="19"/>
      <c r="BZ14" s="19"/>
      <c r="CA14" s="19"/>
      <c r="CB14" s="19"/>
      <c r="CC14" s="19"/>
      <c r="CD14" s="22"/>
      <c r="CE14" s="22"/>
      <c r="CF14" s="22"/>
      <c r="CG14" s="22"/>
      <c r="CH14" s="22"/>
      <c r="CI14" s="22"/>
      <c r="CJ14" s="22"/>
      <c r="CK14" s="22"/>
      <c r="CL14" s="22"/>
      <c r="CM14" s="22"/>
      <c r="CN14" s="22"/>
      <c r="CO14" s="22"/>
      <c r="CP14" s="22"/>
      <c r="CQ14" s="8"/>
      <c r="CR14" s="8"/>
      <c r="CS14" s="8"/>
      <c r="CT14" s="8"/>
      <c r="CU14" s="8"/>
      <c r="CV14" s="8"/>
    </row>
    <row r="15" spans="2:100" x14ac:dyDescent="0.35">
      <c r="F15" s="17"/>
      <c r="G15" s="17"/>
      <c r="H15" s="17"/>
      <c r="I15" s="17"/>
      <c r="J15" s="17"/>
      <c r="K15" s="8"/>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2"/>
      <c r="AV15" s="12"/>
      <c r="AW15" s="12"/>
      <c r="AX15" s="12"/>
      <c r="AY15" s="12"/>
      <c r="AZ15" s="9"/>
      <c r="BA15" s="9"/>
      <c r="BB15" s="9"/>
      <c r="BC15" s="12"/>
      <c r="BD15" s="12"/>
      <c r="BE15" s="12"/>
      <c r="BF15" s="12"/>
      <c r="BG15" s="12"/>
      <c r="BH15" s="9"/>
      <c r="BI15" s="12"/>
      <c r="BJ15" s="12"/>
      <c r="BK15" s="12"/>
      <c r="BL15" s="12"/>
      <c r="BM15" s="12"/>
      <c r="BN15" s="9"/>
      <c r="BO15" s="19"/>
      <c r="BP15" s="19"/>
      <c r="BQ15" s="19"/>
      <c r="BR15" s="19"/>
      <c r="BS15" s="19"/>
      <c r="BT15" s="19"/>
      <c r="BU15" s="19"/>
      <c r="BV15" s="19"/>
      <c r="BW15" s="19"/>
      <c r="BX15" s="19"/>
      <c r="BY15" s="19"/>
      <c r="BZ15" s="19"/>
      <c r="CA15" s="19"/>
      <c r="CB15" s="19"/>
      <c r="CC15" s="19"/>
      <c r="CD15" s="22"/>
      <c r="CE15" s="22"/>
      <c r="CF15" s="22"/>
      <c r="CG15" s="22"/>
      <c r="CH15" s="22"/>
      <c r="CI15" s="22"/>
      <c r="CJ15" s="22"/>
      <c r="CK15" s="22"/>
      <c r="CL15" s="22"/>
      <c r="CM15" s="22"/>
      <c r="CN15" s="22"/>
      <c r="CO15" s="22"/>
      <c r="CP15" s="22"/>
      <c r="CQ15" s="8"/>
      <c r="CR15" s="8"/>
      <c r="CS15" s="8"/>
      <c r="CT15" s="8"/>
      <c r="CU15" s="8"/>
      <c r="CV15" s="8"/>
    </row>
    <row r="16" spans="2:100" x14ac:dyDescent="0.35">
      <c r="K16" s="8"/>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2">
        <v>35</v>
      </c>
      <c r="AV16" s="12">
        <f t="shared" ref="AV16:AY17" si="1">IF($C$5="Straight",BJ16,BD16)</f>
        <v>296</v>
      </c>
      <c r="AW16" s="12">
        <f t="shared" si="1"/>
        <v>226</v>
      </c>
      <c r="AX16" s="12">
        <f t="shared" si="1"/>
        <v>132</v>
      </c>
      <c r="AY16" s="12">
        <f t="shared" si="1"/>
        <v>88</v>
      </c>
      <c r="AZ16" s="9"/>
      <c r="BA16" s="9"/>
      <c r="BB16" s="9"/>
      <c r="BC16" s="12">
        <v>35</v>
      </c>
      <c r="BD16" s="12">
        <v>296</v>
      </c>
      <c r="BE16" s="12">
        <v>226</v>
      </c>
      <c r="BF16" s="12">
        <v>132</v>
      </c>
      <c r="BG16" s="12">
        <v>88</v>
      </c>
      <c r="BH16" s="9"/>
      <c r="BI16" s="12">
        <v>35</v>
      </c>
      <c r="BJ16" s="12">
        <v>243</v>
      </c>
      <c r="BK16" s="12">
        <v>180</v>
      </c>
      <c r="BL16" s="12">
        <v>119</v>
      </c>
      <c r="BM16" s="12">
        <v>75</v>
      </c>
      <c r="BN16" s="9"/>
      <c r="BO16" s="19"/>
      <c r="BP16" s="19"/>
      <c r="BQ16" s="19"/>
      <c r="BR16" s="19"/>
      <c r="BS16" s="19"/>
      <c r="BT16" s="19"/>
      <c r="BU16" s="19"/>
      <c r="BV16" s="19"/>
      <c r="BW16" s="19"/>
      <c r="BX16" s="19"/>
      <c r="BY16" s="19"/>
      <c r="BZ16" s="19"/>
      <c r="CA16" s="19"/>
      <c r="CB16" s="19"/>
      <c r="CC16" s="19"/>
      <c r="CD16" s="22"/>
      <c r="CE16" s="22"/>
      <c r="CF16" s="22"/>
      <c r="CG16" s="22"/>
      <c r="CH16" s="22"/>
      <c r="CI16" s="22"/>
      <c r="CJ16" s="22"/>
      <c r="CK16" s="22"/>
      <c r="CL16" s="22"/>
      <c r="CM16" s="22"/>
      <c r="CN16" s="22"/>
      <c r="CO16" s="22"/>
      <c r="CP16" s="22"/>
      <c r="CQ16" s="8"/>
      <c r="CR16" s="8"/>
      <c r="CS16" s="8"/>
      <c r="CT16" s="8"/>
      <c r="CU16" s="8"/>
      <c r="CV16" s="8"/>
    </row>
    <row r="17" spans="2:100" x14ac:dyDescent="0.35">
      <c r="B17" s="2"/>
      <c r="C17" s="2"/>
      <c r="D17" s="2"/>
      <c r="E17" s="2"/>
      <c r="F17" s="2"/>
      <c r="G17" s="2"/>
      <c r="H17" s="2"/>
      <c r="I17" s="2"/>
      <c r="J17" s="2"/>
      <c r="K17" s="8"/>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2">
        <v>40</v>
      </c>
      <c r="AV17" s="12">
        <f t="shared" si="1"/>
        <v>273</v>
      </c>
      <c r="AW17" s="12">
        <f t="shared" si="1"/>
        <v>215</v>
      </c>
      <c r="AX17" s="12">
        <f t="shared" si="1"/>
        <v>150</v>
      </c>
      <c r="AY17" s="12">
        <f t="shared" si="1"/>
        <v>102</v>
      </c>
      <c r="AZ17" s="9"/>
      <c r="BA17" s="9"/>
      <c r="BB17" s="9"/>
      <c r="BC17" s="12">
        <v>40</v>
      </c>
      <c r="BD17" s="12">
        <v>273</v>
      </c>
      <c r="BE17" s="12">
        <v>215</v>
      </c>
      <c r="BF17" s="12">
        <v>150</v>
      </c>
      <c r="BG17" s="12">
        <v>102</v>
      </c>
      <c r="BH17" s="9"/>
      <c r="BI17" s="12">
        <v>40</v>
      </c>
      <c r="BJ17" s="12">
        <v>231</v>
      </c>
      <c r="BK17" s="12">
        <v>173</v>
      </c>
      <c r="BL17" s="12">
        <v>134</v>
      </c>
      <c r="BM17" s="12">
        <v>85</v>
      </c>
      <c r="BN17" s="9"/>
      <c r="BO17" s="19"/>
      <c r="BP17" s="19"/>
      <c r="BQ17" s="19"/>
      <c r="BR17" s="19"/>
      <c r="BS17" s="19"/>
      <c r="BT17" s="19"/>
      <c r="BU17" s="19"/>
      <c r="BV17" s="19"/>
      <c r="BW17" s="19"/>
      <c r="BX17" s="19"/>
      <c r="BY17" s="19"/>
      <c r="BZ17" s="19"/>
      <c r="CA17" s="19"/>
      <c r="CB17" s="19"/>
      <c r="CC17" s="19"/>
      <c r="CD17" s="22"/>
      <c r="CE17" s="22"/>
      <c r="CF17" s="22"/>
      <c r="CG17" s="22"/>
      <c r="CH17" s="22"/>
      <c r="CI17" s="22"/>
      <c r="CJ17" s="22"/>
      <c r="CK17" s="22"/>
      <c r="CL17" s="22"/>
      <c r="CM17" s="22"/>
      <c r="CN17" s="22"/>
      <c r="CO17" s="22"/>
      <c r="CP17" s="22"/>
      <c r="CQ17" s="8"/>
      <c r="CR17" s="8"/>
      <c r="CS17" s="8"/>
      <c r="CT17" s="8"/>
      <c r="CU17" s="8"/>
      <c r="CV17" s="8"/>
    </row>
    <row r="18" spans="2:100" x14ac:dyDescent="0.35">
      <c r="B18" s="2"/>
      <c r="C18" s="2"/>
      <c r="D18" s="2"/>
      <c r="E18" s="2"/>
      <c r="F18" s="2"/>
      <c r="G18" s="2"/>
      <c r="H18" s="2"/>
      <c r="I18" s="2"/>
      <c r="J18" s="2"/>
      <c r="K18" s="8"/>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9"/>
      <c r="AV18" s="9"/>
      <c r="AW18" s="9"/>
      <c r="AX18" s="9"/>
      <c r="AY18" s="9"/>
      <c r="AZ18" s="9"/>
      <c r="BA18" s="9"/>
      <c r="BB18" s="9"/>
      <c r="BC18" s="9"/>
      <c r="BD18" s="9"/>
      <c r="BE18" s="9"/>
      <c r="BF18" s="9"/>
      <c r="BG18" s="9"/>
      <c r="BH18" s="9"/>
      <c r="BI18" s="9"/>
      <c r="BJ18" s="9"/>
      <c r="BK18" s="9"/>
      <c r="BL18" s="9"/>
      <c r="BM18" s="9"/>
      <c r="BN18" s="9"/>
      <c r="BO18" s="19"/>
      <c r="BP18" s="19"/>
      <c r="BQ18" s="19"/>
      <c r="BR18" s="19"/>
      <c r="BS18" s="19"/>
      <c r="BT18" s="19"/>
      <c r="BU18" s="19"/>
      <c r="BV18" s="19"/>
      <c r="BW18" s="19"/>
      <c r="BX18" s="19"/>
      <c r="BY18" s="19"/>
      <c r="BZ18" s="19"/>
      <c r="CA18" s="19"/>
      <c r="CB18" s="19"/>
      <c r="CC18" s="19"/>
      <c r="CD18" s="22"/>
      <c r="CE18" s="22"/>
      <c r="CF18" s="22"/>
      <c r="CG18" s="22"/>
      <c r="CH18" s="22"/>
      <c r="CI18" s="22"/>
      <c r="CJ18" s="22"/>
      <c r="CK18" s="22"/>
      <c r="CL18" s="22"/>
      <c r="CM18" s="22"/>
      <c r="CN18" s="22"/>
      <c r="CO18" s="22"/>
      <c r="CP18" s="22"/>
      <c r="CQ18" s="8"/>
      <c r="CR18" s="8"/>
      <c r="CS18" s="8"/>
      <c r="CT18" s="8"/>
      <c r="CU18" s="8"/>
      <c r="CV18" s="8"/>
    </row>
    <row r="19" spans="2:100" x14ac:dyDescent="0.35">
      <c r="B19" s="3"/>
      <c r="C19" s="2"/>
      <c r="D19" s="2"/>
      <c r="E19" s="2"/>
      <c r="F19" s="2"/>
      <c r="G19" s="2"/>
      <c r="H19" s="2"/>
      <c r="I19" s="2"/>
      <c r="J19" s="2"/>
      <c r="K19" s="8"/>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28" t="s">
        <v>9</v>
      </c>
      <c r="AV19" s="28"/>
      <c r="AW19" s="28"/>
      <c r="AX19" s="9"/>
      <c r="AY19" s="9"/>
      <c r="AZ19" s="9"/>
      <c r="BA19" s="9"/>
      <c r="BB19" s="9"/>
      <c r="BC19" s="9"/>
      <c r="BD19" s="9"/>
      <c r="BE19" s="9"/>
      <c r="BF19" s="9"/>
      <c r="BG19" s="9"/>
      <c r="BH19" s="9"/>
      <c r="BI19" s="9"/>
      <c r="BJ19" s="9"/>
      <c r="BK19" s="9"/>
      <c r="BL19" s="9"/>
      <c r="BM19" s="9"/>
      <c r="BN19" s="9"/>
      <c r="BO19" s="19"/>
      <c r="BP19" s="19"/>
      <c r="BQ19" s="19"/>
      <c r="BR19" s="19"/>
      <c r="BS19" s="19"/>
      <c r="BT19" s="19"/>
      <c r="BU19" s="19"/>
      <c r="BV19" s="19"/>
      <c r="BW19" s="19"/>
      <c r="BX19" s="19"/>
      <c r="BY19" s="19"/>
      <c r="BZ19" s="19"/>
      <c r="CA19" s="19"/>
      <c r="CB19" s="19"/>
      <c r="CC19" s="19"/>
      <c r="CD19" s="22"/>
      <c r="CE19" s="22"/>
      <c r="CF19" s="22"/>
      <c r="CG19" s="22"/>
      <c r="CH19" s="22"/>
      <c r="CI19" s="22"/>
      <c r="CJ19" s="22"/>
      <c r="CK19" s="22"/>
      <c r="CL19" s="22"/>
      <c r="CM19" s="22"/>
      <c r="CN19" s="22"/>
      <c r="CO19" s="22"/>
      <c r="CP19" s="22"/>
      <c r="CQ19" s="8"/>
      <c r="CR19" s="8"/>
      <c r="CS19" s="8"/>
      <c r="CT19" s="8"/>
      <c r="CU19" s="8"/>
      <c r="CV19" s="8"/>
    </row>
    <row r="20" spans="2:100" x14ac:dyDescent="0.35">
      <c r="B20" s="2"/>
      <c r="C20" s="2"/>
      <c r="D20" s="2"/>
      <c r="E20" s="2"/>
      <c r="F20" s="2"/>
      <c r="G20" s="2"/>
      <c r="H20" s="2"/>
      <c r="I20" s="2"/>
      <c r="J20" s="2"/>
      <c r="K20" s="8"/>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2" t="s">
        <v>10</v>
      </c>
      <c r="AV20" s="12">
        <f>0</f>
        <v>0</v>
      </c>
      <c r="AW20" s="12">
        <f>AV20</f>
        <v>0</v>
      </c>
      <c r="AX20" s="9"/>
      <c r="AY20" s="9"/>
      <c r="AZ20" s="9"/>
      <c r="BA20" s="9"/>
      <c r="BB20" s="9"/>
      <c r="BC20" s="9"/>
      <c r="BD20" s="12"/>
      <c r="BE20" s="12"/>
      <c r="BF20" s="12"/>
      <c r="BG20" s="12"/>
      <c r="BH20" s="12"/>
      <c r="BI20" s="9"/>
      <c r="BJ20" s="9"/>
      <c r="BK20" s="9"/>
      <c r="BL20" s="9"/>
      <c r="BM20" s="9"/>
      <c r="BN20" s="9"/>
      <c r="BO20" s="19"/>
      <c r="BP20" s="19"/>
      <c r="BQ20" s="19"/>
      <c r="BR20" s="19"/>
      <c r="BS20" s="19"/>
      <c r="BT20" s="19"/>
      <c r="BU20" s="19"/>
      <c r="BV20" s="19"/>
      <c r="BW20" s="19"/>
      <c r="BX20" s="19"/>
      <c r="BY20" s="19"/>
      <c r="BZ20" s="19"/>
      <c r="CA20" s="19"/>
      <c r="CB20" s="19"/>
      <c r="CC20" s="19"/>
      <c r="CD20" s="22"/>
      <c r="CE20" s="22"/>
      <c r="CF20" s="22"/>
      <c r="CG20" s="22"/>
      <c r="CH20" s="22"/>
      <c r="CI20" s="22"/>
      <c r="CJ20" s="22"/>
      <c r="CK20" s="22"/>
      <c r="CL20" s="22"/>
      <c r="CM20" s="22"/>
      <c r="CN20" s="22"/>
      <c r="CO20" s="22"/>
      <c r="CP20" s="22"/>
      <c r="CQ20" s="8"/>
      <c r="CR20" s="8"/>
      <c r="CS20" s="8"/>
      <c r="CT20" s="8"/>
      <c r="CU20" s="8"/>
      <c r="CV20" s="8"/>
    </row>
    <row r="21" spans="2:100" x14ac:dyDescent="0.35">
      <c r="B21" s="2"/>
      <c r="C21" s="2"/>
      <c r="D21" s="2"/>
      <c r="E21" s="2"/>
      <c r="F21" s="2"/>
      <c r="G21" s="2"/>
      <c r="H21" s="2"/>
      <c r="I21" s="2"/>
      <c r="J21" s="2"/>
      <c r="K21" s="8"/>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2" t="s">
        <v>11</v>
      </c>
      <c r="AV21" s="12">
        <f>0-(AW22/2)</f>
        <v>-50</v>
      </c>
      <c r="AW21" s="12">
        <f>0+(AW22/2)</f>
        <v>50</v>
      </c>
      <c r="AX21" s="9"/>
      <c r="AY21" s="9"/>
      <c r="AZ21" s="9"/>
      <c r="BA21" s="9"/>
      <c r="BB21" s="9"/>
      <c r="BC21" s="9"/>
      <c r="BD21" s="9"/>
      <c r="BE21" s="9"/>
      <c r="BF21" s="9"/>
      <c r="BG21" s="9"/>
      <c r="BH21" s="9"/>
      <c r="BI21" s="9"/>
      <c r="BJ21" s="9"/>
      <c r="BK21" s="9"/>
      <c r="BL21" s="9"/>
      <c r="BM21" s="9"/>
      <c r="BN21" s="9"/>
      <c r="BO21" s="19"/>
      <c r="BP21" s="19"/>
      <c r="BQ21" s="19"/>
      <c r="BR21" s="19"/>
      <c r="BS21" s="19"/>
      <c r="BT21" s="19"/>
      <c r="BU21" s="19"/>
      <c r="BV21" s="19"/>
      <c r="BW21" s="19"/>
      <c r="BX21" s="19"/>
      <c r="BY21" s="19"/>
      <c r="BZ21" s="19"/>
      <c r="CA21" s="19"/>
      <c r="CB21" s="19"/>
      <c r="CC21" s="19"/>
      <c r="CD21" s="22"/>
      <c r="CE21" s="22"/>
      <c r="CF21" s="22"/>
      <c r="CG21" s="22"/>
      <c r="CH21" s="22"/>
      <c r="CI21" s="22"/>
      <c r="CJ21" s="22"/>
      <c r="CK21" s="22"/>
      <c r="CL21" s="22"/>
      <c r="CM21" s="22"/>
      <c r="CN21" s="22"/>
      <c r="CO21" s="22"/>
      <c r="CP21" s="22"/>
      <c r="CQ21" s="8"/>
      <c r="CR21" s="8"/>
      <c r="CS21" s="8"/>
      <c r="CT21" s="8"/>
      <c r="CU21" s="8"/>
      <c r="CV21" s="8"/>
    </row>
    <row r="22" spans="2:100" x14ac:dyDescent="0.35">
      <c r="B22" s="2"/>
      <c r="C22" s="2"/>
      <c r="D22" s="2"/>
      <c r="E22" s="2"/>
      <c r="F22" s="2"/>
      <c r="G22" s="2"/>
      <c r="H22" s="2"/>
      <c r="I22" s="2"/>
      <c r="J22" s="2"/>
      <c r="K22" s="8"/>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9"/>
      <c r="AV22" s="9" t="s">
        <v>43</v>
      </c>
      <c r="AW22" s="9">
        <v>100</v>
      </c>
      <c r="AX22" s="9"/>
      <c r="AY22" s="9"/>
      <c r="AZ22" s="9"/>
      <c r="BA22" s="9"/>
      <c r="BB22" s="9"/>
      <c r="BC22" s="9"/>
      <c r="BD22" s="9"/>
      <c r="BE22" s="9"/>
      <c r="BF22" s="9"/>
      <c r="BG22" s="9"/>
      <c r="BH22" s="9"/>
      <c r="BI22" s="9"/>
      <c r="BJ22" s="9"/>
      <c r="BK22" s="9"/>
      <c r="BL22" s="9"/>
      <c r="BM22" s="9"/>
      <c r="BN22" s="9"/>
      <c r="BO22" s="19"/>
      <c r="BP22" s="19"/>
      <c r="BQ22" s="19"/>
      <c r="BR22" s="19"/>
      <c r="BS22" s="19"/>
      <c r="BT22" s="19"/>
      <c r="BU22" s="19"/>
      <c r="BV22" s="19"/>
      <c r="BW22" s="19"/>
      <c r="BX22" s="19"/>
      <c r="BY22" s="19"/>
      <c r="BZ22" s="19"/>
      <c r="CA22" s="19"/>
      <c r="CB22" s="19"/>
      <c r="CC22" s="19"/>
      <c r="CD22" s="22"/>
      <c r="CE22" s="22"/>
      <c r="CF22" s="22"/>
      <c r="CG22" s="22"/>
      <c r="CH22" s="22"/>
      <c r="CI22" s="22"/>
      <c r="CJ22" s="22"/>
      <c r="CK22" s="22"/>
      <c r="CL22" s="22"/>
      <c r="CM22" s="22"/>
      <c r="CN22" s="22"/>
      <c r="CO22" s="22"/>
      <c r="CP22" s="22"/>
      <c r="CQ22" s="8"/>
      <c r="CR22" s="8"/>
      <c r="CS22" s="8"/>
      <c r="CT22" s="8"/>
      <c r="CU22" s="8"/>
      <c r="CV22" s="8"/>
    </row>
    <row r="23" spans="2:100" x14ac:dyDescent="0.35">
      <c r="B23" s="2"/>
      <c r="C23" s="2"/>
      <c r="D23" s="2"/>
      <c r="E23" s="2"/>
      <c r="F23" s="2"/>
      <c r="G23" s="2"/>
      <c r="H23" s="2"/>
      <c r="I23" s="2"/>
      <c r="J23" s="2"/>
      <c r="K23" s="8"/>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28" t="s">
        <v>12</v>
      </c>
      <c r="AV23" s="28"/>
      <c r="AW23" s="28"/>
      <c r="AX23" s="9"/>
      <c r="AY23" s="9"/>
      <c r="AZ23" s="9"/>
      <c r="BA23" s="9"/>
      <c r="BB23" s="9"/>
      <c r="BC23" s="9"/>
      <c r="BD23" s="9"/>
      <c r="BE23" s="9"/>
      <c r="BF23" s="9"/>
      <c r="BG23" s="9"/>
      <c r="BH23" s="9"/>
      <c r="BI23" s="9"/>
      <c r="BJ23" s="9"/>
      <c r="BK23" s="9"/>
      <c r="BL23" s="9"/>
      <c r="BM23" s="9"/>
      <c r="BN23" s="9"/>
      <c r="BO23" s="19"/>
      <c r="BP23" s="19"/>
      <c r="BQ23" s="19"/>
      <c r="BR23" s="19"/>
      <c r="BS23" s="19"/>
      <c r="BT23" s="19"/>
      <c r="BU23" s="19"/>
      <c r="BV23" s="19"/>
      <c r="BW23" s="19"/>
      <c r="BX23" s="19"/>
      <c r="BY23" s="19"/>
      <c r="BZ23" s="19"/>
      <c r="CA23" s="19"/>
      <c r="CB23" s="19"/>
      <c r="CC23" s="19"/>
      <c r="CD23" s="22"/>
      <c r="CE23" s="22"/>
      <c r="CF23" s="22"/>
      <c r="CG23" s="22"/>
      <c r="CH23" s="22"/>
      <c r="CI23" s="22"/>
      <c r="CJ23" s="22"/>
      <c r="CK23" s="22"/>
      <c r="CL23" s="22"/>
      <c r="CM23" s="22"/>
      <c r="CN23" s="22"/>
      <c r="CO23" s="22"/>
      <c r="CP23" s="22"/>
      <c r="CQ23" s="8"/>
      <c r="CR23" s="8"/>
      <c r="CS23" s="8"/>
      <c r="CT23" s="8"/>
      <c r="CU23" s="8"/>
      <c r="CV23" s="8"/>
    </row>
    <row r="24" spans="2:100" x14ac:dyDescent="0.35">
      <c r="B24" s="2"/>
      <c r="C24" s="2"/>
      <c r="D24" s="2"/>
      <c r="E24" s="2"/>
      <c r="F24" s="2"/>
      <c r="G24" s="2"/>
      <c r="H24" s="2"/>
      <c r="I24" s="2"/>
      <c r="J24" s="2"/>
      <c r="K24" s="8"/>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2" t="s">
        <v>10</v>
      </c>
      <c r="AV24" s="12">
        <f>0-C7</f>
        <v>-25</v>
      </c>
      <c r="AW24" s="12">
        <f>0-C7</f>
        <v>-25</v>
      </c>
      <c r="AX24" s="9"/>
      <c r="AY24" s="9"/>
      <c r="AZ24" s="9"/>
      <c r="BA24" s="9"/>
      <c r="BB24" s="9"/>
      <c r="BC24" s="9"/>
      <c r="BD24" s="9"/>
      <c r="BE24" s="9"/>
      <c r="BF24" s="9"/>
      <c r="BG24" s="9"/>
      <c r="BH24" s="9"/>
      <c r="BI24" s="9"/>
      <c r="BJ24" s="9"/>
      <c r="BK24" s="9"/>
      <c r="BL24" s="9"/>
      <c r="BM24" s="9"/>
      <c r="BN24" s="9"/>
      <c r="BO24" s="19"/>
      <c r="BP24" s="19"/>
      <c r="BQ24" s="19"/>
      <c r="BR24" s="19"/>
      <c r="BS24" s="19"/>
      <c r="BT24" s="19"/>
      <c r="BU24" s="19"/>
      <c r="BV24" s="19"/>
      <c r="BW24" s="19"/>
      <c r="BX24" s="19"/>
      <c r="BY24" s="19"/>
      <c r="BZ24" s="19"/>
      <c r="CA24" s="19"/>
      <c r="CB24" s="19"/>
      <c r="CC24" s="19"/>
      <c r="CD24" s="22"/>
      <c r="CE24" s="22"/>
      <c r="CF24" s="22"/>
      <c r="CG24" s="22"/>
      <c r="CH24" s="22"/>
      <c r="CI24" s="22"/>
      <c r="CJ24" s="22"/>
      <c r="CK24" s="22"/>
      <c r="CL24" s="22"/>
      <c r="CM24" s="22"/>
      <c r="CN24" s="22"/>
      <c r="CO24" s="22"/>
      <c r="CP24" s="22"/>
      <c r="CQ24" s="8"/>
      <c r="CR24" s="8"/>
      <c r="CS24" s="8"/>
      <c r="CT24" s="8"/>
      <c r="CU24" s="8"/>
      <c r="CV24" s="8"/>
    </row>
    <row r="25" spans="2:100" x14ac:dyDescent="0.35">
      <c r="B25" s="2"/>
      <c r="C25" s="2"/>
      <c r="D25" s="2"/>
      <c r="E25" s="2"/>
      <c r="F25" s="2"/>
      <c r="G25" s="2"/>
      <c r="H25" s="2"/>
      <c r="I25" s="2"/>
      <c r="J25" s="2"/>
      <c r="K25" s="8"/>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2" t="s">
        <v>11</v>
      </c>
      <c r="AV25" s="12">
        <f>0-C6/2</f>
        <v>-25</v>
      </c>
      <c r="AW25" s="12">
        <f>0+C6/2</f>
        <v>25</v>
      </c>
      <c r="AX25" s="9"/>
      <c r="AY25" s="9"/>
      <c r="AZ25" s="9"/>
      <c r="BA25" s="9"/>
      <c r="BB25" s="9"/>
      <c r="BC25" s="9"/>
      <c r="BD25" s="9"/>
      <c r="BE25" s="9"/>
      <c r="BF25" s="9"/>
      <c r="BG25" s="9"/>
      <c r="BH25" s="9"/>
      <c r="BI25" s="9"/>
      <c r="BJ25" s="9"/>
      <c r="BK25" s="9"/>
      <c r="BL25" s="9"/>
      <c r="BM25" s="9"/>
      <c r="BN25" s="9"/>
      <c r="BO25" s="19"/>
      <c r="BP25" s="19"/>
      <c r="BQ25" s="19"/>
      <c r="BR25" s="19"/>
      <c r="BS25" s="19"/>
      <c r="BT25" s="19"/>
      <c r="BU25" s="19"/>
      <c r="BV25" s="19"/>
      <c r="BW25" s="19"/>
      <c r="BX25" s="19"/>
      <c r="BY25" s="19"/>
      <c r="BZ25" s="19"/>
      <c r="CA25" s="19"/>
      <c r="CB25" s="19"/>
      <c r="CC25" s="19"/>
      <c r="CD25" s="22"/>
      <c r="CE25" s="22"/>
      <c r="CF25" s="22"/>
      <c r="CG25" s="22"/>
      <c r="CH25" s="22"/>
      <c r="CI25" s="22"/>
      <c r="CJ25" s="22"/>
      <c r="CK25" s="22"/>
      <c r="CL25" s="22"/>
      <c r="CM25" s="22"/>
      <c r="CN25" s="22"/>
      <c r="CO25" s="22"/>
      <c r="CP25" s="22"/>
      <c r="CQ25" s="8"/>
      <c r="CR25" s="8"/>
      <c r="CS25" s="8"/>
      <c r="CT25" s="8"/>
      <c r="CU25" s="8"/>
      <c r="CV25" s="8"/>
    </row>
    <row r="26" spans="2:100" x14ac:dyDescent="0.35">
      <c r="B26" s="2"/>
      <c r="C26" s="2"/>
      <c r="D26" s="2"/>
      <c r="E26" s="2"/>
      <c r="F26" s="2"/>
      <c r="G26" s="2"/>
      <c r="H26" s="2"/>
      <c r="I26" s="2"/>
      <c r="J26" s="2"/>
      <c r="K26" s="8"/>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9"/>
      <c r="AV26" s="9"/>
      <c r="AW26" s="9"/>
      <c r="AX26" s="9"/>
      <c r="AY26" s="9"/>
      <c r="AZ26" s="9"/>
      <c r="BA26" s="9"/>
      <c r="BB26" s="9"/>
      <c r="BC26" s="9"/>
      <c r="BD26" s="9"/>
      <c r="BE26" s="9"/>
      <c r="BF26" s="9"/>
      <c r="BG26" s="9"/>
      <c r="BH26" s="9"/>
      <c r="BI26" s="9"/>
      <c r="BJ26" s="9"/>
      <c r="BK26" s="9"/>
      <c r="BL26" s="9"/>
      <c r="BM26" s="9"/>
      <c r="BN26" s="9"/>
      <c r="BO26" s="19"/>
      <c r="BP26" s="19"/>
      <c r="BQ26" s="19"/>
      <c r="BR26" s="19"/>
      <c r="BS26" s="19"/>
      <c r="BT26" s="19"/>
      <c r="BU26" s="19"/>
      <c r="BV26" s="19"/>
      <c r="BW26" s="19"/>
      <c r="BX26" s="19"/>
      <c r="BY26" s="19"/>
      <c r="BZ26" s="19"/>
      <c r="CA26" s="19"/>
      <c r="CB26" s="19"/>
      <c r="CC26" s="19"/>
      <c r="CD26" s="22"/>
      <c r="CE26" s="22"/>
      <c r="CF26" s="22"/>
      <c r="CG26" s="22"/>
      <c r="CH26" s="22"/>
      <c r="CI26" s="22"/>
      <c r="CJ26" s="22"/>
      <c r="CK26" s="22"/>
      <c r="CL26" s="22"/>
      <c r="CM26" s="22"/>
      <c r="CN26" s="22"/>
      <c r="CO26" s="22"/>
      <c r="CP26" s="22"/>
      <c r="CQ26" s="8"/>
      <c r="CR26" s="8"/>
      <c r="CS26" s="8"/>
      <c r="CT26" s="8"/>
      <c r="CU26" s="8"/>
      <c r="CV26" s="8"/>
    </row>
    <row r="27" spans="2:100" x14ac:dyDescent="0.35">
      <c r="B27" s="2"/>
      <c r="C27" s="2"/>
      <c r="D27" s="2"/>
      <c r="E27" s="2"/>
      <c r="F27" s="2"/>
      <c r="G27" s="2"/>
      <c r="H27" s="2"/>
      <c r="I27" s="2"/>
      <c r="J27" s="2"/>
      <c r="K27" s="8"/>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28"/>
      <c r="AV27" s="28"/>
      <c r="AW27" s="28"/>
      <c r="AX27" s="28"/>
      <c r="AY27" s="28"/>
      <c r="AZ27" s="28"/>
      <c r="BA27" s="12"/>
      <c r="BB27" s="9"/>
      <c r="BC27" s="9"/>
      <c r="BD27" s="9"/>
      <c r="BE27" s="9"/>
      <c r="BF27" s="9"/>
      <c r="BG27" s="9"/>
      <c r="BH27" s="9"/>
      <c r="BI27" s="9"/>
      <c r="BJ27" s="9"/>
      <c r="BK27" s="9"/>
      <c r="BL27" s="9"/>
      <c r="BM27" s="9"/>
      <c r="BN27" s="9"/>
      <c r="BO27" s="19"/>
      <c r="BP27" s="19"/>
      <c r="BQ27" s="19"/>
      <c r="BR27" s="19"/>
      <c r="BS27" s="19"/>
      <c r="BT27" s="19"/>
      <c r="BU27" s="19"/>
      <c r="BV27" s="19"/>
      <c r="BW27" s="19"/>
      <c r="BX27" s="19"/>
      <c r="BY27" s="19"/>
      <c r="BZ27" s="19"/>
      <c r="CA27" s="19"/>
      <c r="CB27" s="19"/>
      <c r="CC27" s="19"/>
      <c r="CD27" s="22"/>
      <c r="CE27" s="22"/>
      <c r="CF27" s="22"/>
      <c r="CG27" s="22"/>
      <c r="CH27" s="22"/>
      <c r="CI27" s="22"/>
      <c r="CJ27" s="22"/>
      <c r="CK27" s="22"/>
      <c r="CL27" s="22"/>
      <c r="CM27" s="22"/>
      <c r="CN27" s="22"/>
      <c r="CO27" s="22"/>
      <c r="CP27" s="22"/>
      <c r="CQ27" s="8"/>
      <c r="CR27" s="8"/>
      <c r="CS27" s="8"/>
      <c r="CT27" s="8"/>
      <c r="CU27" s="8"/>
      <c r="CV27" s="8"/>
    </row>
    <row r="28" spans="2:100" x14ac:dyDescent="0.35">
      <c r="B28" s="2"/>
      <c r="C28" s="2"/>
      <c r="D28" s="2"/>
      <c r="E28" s="2"/>
      <c r="F28" s="2"/>
      <c r="G28" s="2"/>
      <c r="H28" s="2"/>
      <c r="I28" s="2"/>
      <c r="J28" s="2"/>
      <c r="K28" s="8"/>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2"/>
      <c r="AV28" s="12"/>
      <c r="AW28" s="12"/>
      <c r="AX28" s="12"/>
      <c r="AY28" s="12"/>
      <c r="AZ28" s="12"/>
      <c r="BA28" s="12"/>
      <c r="BB28" s="9"/>
      <c r="BC28" s="9"/>
      <c r="BD28" s="9"/>
      <c r="BE28" s="9"/>
      <c r="BF28" s="9"/>
      <c r="BG28" s="9"/>
      <c r="BH28" s="9"/>
      <c r="BI28" s="9"/>
      <c r="BJ28" s="9"/>
      <c r="BK28" s="9"/>
      <c r="BL28" s="9"/>
      <c r="BM28" s="9"/>
      <c r="BN28" s="9"/>
      <c r="BO28" s="19"/>
      <c r="BP28" s="19"/>
      <c r="BQ28" s="19"/>
      <c r="BR28" s="19"/>
      <c r="BS28" s="19"/>
      <c r="BT28" s="19"/>
      <c r="BU28" s="19"/>
      <c r="BV28" s="19"/>
      <c r="BW28" s="19"/>
      <c r="BX28" s="19"/>
      <c r="BY28" s="19"/>
      <c r="BZ28" s="19"/>
      <c r="CA28" s="19"/>
      <c r="CB28" s="19"/>
      <c r="CC28" s="19"/>
      <c r="CD28" s="22"/>
      <c r="CE28" s="22"/>
      <c r="CF28" s="22"/>
      <c r="CG28" s="22"/>
      <c r="CH28" s="22"/>
      <c r="CI28" s="22"/>
      <c r="CJ28" s="22"/>
      <c r="CK28" s="22"/>
      <c r="CL28" s="22"/>
      <c r="CM28" s="22"/>
      <c r="CN28" s="22"/>
      <c r="CO28" s="22"/>
      <c r="CP28" s="22"/>
      <c r="CQ28" s="8"/>
      <c r="CR28" s="8"/>
      <c r="CS28" s="8"/>
      <c r="CT28" s="8"/>
      <c r="CU28" s="8"/>
      <c r="CV28" s="8"/>
    </row>
    <row r="29" spans="2:100" x14ac:dyDescent="0.35">
      <c r="B29" s="2"/>
      <c r="C29" s="2"/>
      <c r="D29" s="2"/>
      <c r="E29" s="2"/>
      <c r="F29" s="2"/>
      <c r="G29" s="2"/>
      <c r="H29" s="2"/>
      <c r="I29" s="2"/>
      <c r="J29" s="2"/>
      <c r="K29" s="8"/>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2"/>
      <c r="AV29" s="12"/>
      <c r="AW29" s="12"/>
      <c r="AX29" s="12"/>
      <c r="AY29" s="12"/>
      <c r="AZ29" s="12"/>
      <c r="BA29" s="12"/>
      <c r="BB29" s="9"/>
      <c r="BC29" s="9"/>
      <c r="BD29" s="9"/>
      <c r="BE29" s="9"/>
      <c r="BF29" s="9"/>
      <c r="BG29" s="9"/>
      <c r="BH29" s="9"/>
      <c r="BI29" s="9"/>
      <c r="BJ29" s="9"/>
      <c r="BK29" s="9"/>
      <c r="BL29" s="9"/>
      <c r="BM29" s="9"/>
      <c r="BN29" s="9"/>
      <c r="BO29" s="19"/>
      <c r="BP29" s="19"/>
      <c r="BQ29" s="19"/>
      <c r="BR29" s="19"/>
      <c r="BS29" s="19"/>
      <c r="BT29" s="19"/>
      <c r="BU29" s="19"/>
      <c r="BV29" s="19"/>
      <c r="BW29" s="19"/>
      <c r="BX29" s="19"/>
      <c r="BY29" s="19"/>
      <c r="BZ29" s="19"/>
      <c r="CA29" s="19"/>
      <c r="CB29" s="19"/>
      <c r="CC29" s="19"/>
      <c r="CD29" s="22"/>
      <c r="CE29" s="22"/>
      <c r="CF29" s="22"/>
      <c r="CG29" s="22"/>
      <c r="CH29" s="22"/>
      <c r="CI29" s="22"/>
      <c r="CJ29" s="22"/>
      <c r="CK29" s="22"/>
      <c r="CL29" s="22"/>
      <c r="CM29" s="22"/>
      <c r="CN29" s="22"/>
      <c r="CO29" s="22"/>
      <c r="CP29" s="22"/>
      <c r="CQ29" s="8"/>
      <c r="CR29" s="8"/>
      <c r="CS29" s="8"/>
      <c r="CT29" s="8"/>
      <c r="CU29" s="8"/>
      <c r="CV29" s="8"/>
    </row>
    <row r="30" spans="2:100" x14ac:dyDescent="0.35">
      <c r="B30" s="2"/>
      <c r="C30" s="2"/>
      <c r="D30" s="2"/>
      <c r="E30" s="2"/>
      <c r="F30" s="2"/>
      <c r="G30" s="2"/>
      <c r="H30" s="2"/>
      <c r="I30" s="2"/>
      <c r="J30" s="2"/>
      <c r="K30" s="8"/>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9"/>
      <c r="AV30" s="9"/>
      <c r="AW30" s="9"/>
      <c r="AX30" s="9"/>
      <c r="AY30" s="9"/>
      <c r="AZ30" s="9"/>
      <c r="BA30" s="9"/>
      <c r="BB30" s="9"/>
      <c r="BC30" s="9"/>
      <c r="BD30" s="9"/>
      <c r="BE30" s="9"/>
      <c r="BF30" s="9"/>
      <c r="BG30" s="9"/>
      <c r="BH30" s="9"/>
      <c r="BI30" s="9"/>
      <c r="BJ30" s="9"/>
      <c r="BK30" s="9"/>
      <c r="BL30" s="9"/>
      <c r="BM30" s="9"/>
      <c r="BN30" s="9"/>
      <c r="BO30" s="19"/>
      <c r="BP30" s="19"/>
      <c r="BQ30" s="19"/>
      <c r="BR30" s="19"/>
      <c r="BS30" s="19"/>
      <c r="BT30" s="19"/>
      <c r="BU30" s="19"/>
      <c r="BV30" s="19"/>
      <c r="BW30" s="19"/>
      <c r="BX30" s="19"/>
      <c r="BY30" s="19"/>
      <c r="BZ30" s="19"/>
      <c r="CA30" s="19"/>
      <c r="CB30" s="19"/>
      <c r="CC30" s="19"/>
      <c r="CD30" s="22"/>
      <c r="CE30" s="22"/>
      <c r="CF30" s="22"/>
      <c r="CG30" s="22"/>
      <c r="CH30" s="22"/>
      <c r="CI30" s="22"/>
      <c r="CJ30" s="22"/>
      <c r="CK30" s="22"/>
      <c r="CL30" s="22"/>
      <c r="CM30" s="22"/>
      <c r="CN30" s="22"/>
      <c r="CO30" s="22"/>
      <c r="CP30" s="22"/>
      <c r="CQ30" s="8"/>
      <c r="CR30" s="8"/>
      <c r="CS30" s="8"/>
      <c r="CT30" s="8"/>
      <c r="CU30" s="8"/>
      <c r="CV30" s="8"/>
    </row>
    <row r="31" spans="2:100" x14ac:dyDescent="0.35">
      <c r="B31" s="2"/>
      <c r="C31" s="2"/>
      <c r="D31" s="2"/>
      <c r="E31" s="2"/>
      <c r="F31" s="2"/>
      <c r="G31" s="2"/>
      <c r="H31" s="2"/>
      <c r="I31" s="2"/>
      <c r="J31" s="2"/>
      <c r="K31" s="8"/>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28"/>
      <c r="AV31" s="28"/>
      <c r="AW31" s="9"/>
      <c r="AX31" s="9"/>
      <c r="AY31" s="9"/>
      <c r="AZ31" s="9"/>
      <c r="BA31" s="9"/>
      <c r="BB31" s="9"/>
      <c r="BC31" s="9"/>
      <c r="BD31" s="9"/>
      <c r="BE31" s="9"/>
      <c r="BF31" s="9"/>
      <c r="BG31" s="9"/>
      <c r="BH31" s="9"/>
      <c r="BI31" s="9"/>
      <c r="BJ31" s="9"/>
      <c r="BK31" s="9"/>
      <c r="BL31" s="9"/>
      <c r="BM31" s="9"/>
      <c r="BN31" s="9"/>
      <c r="BO31" s="19"/>
      <c r="BP31" s="19"/>
      <c r="BQ31" s="19"/>
      <c r="BR31" s="19"/>
      <c r="BS31" s="19"/>
      <c r="BT31" s="19"/>
      <c r="BU31" s="19"/>
      <c r="BV31" s="19"/>
      <c r="BW31" s="19"/>
      <c r="BX31" s="19"/>
      <c r="BY31" s="19"/>
      <c r="BZ31" s="19"/>
      <c r="CA31" s="19"/>
      <c r="CB31" s="19"/>
      <c r="CC31" s="19"/>
      <c r="CD31" s="22"/>
      <c r="CE31" s="22"/>
      <c r="CF31" s="22"/>
      <c r="CG31" s="22"/>
      <c r="CH31" s="22"/>
      <c r="CI31" s="22"/>
      <c r="CJ31" s="22"/>
      <c r="CK31" s="22"/>
      <c r="CL31" s="22"/>
      <c r="CM31" s="22"/>
      <c r="CN31" s="22"/>
      <c r="CO31" s="22"/>
      <c r="CP31" s="22"/>
      <c r="CQ31" s="8"/>
      <c r="CR31" s="8"/>
      <c r="CS31" s="8"/>
      <c r="CT31" s="8"/>
      <c r="CU31" s="8"/>
      <c r="CV31" s="8"/>
    </row>
    <row r="32" spans="2:100" x14ac:dyDescent="0.35">
      <c r="B32" s="2"/>
      <c r="C32" s="2"/>
      <c r="D32" s="2"/>
      <c r="E32" s="2"/>
      <c r="F32" s="2"/>
      <c r="G32" s="2"/>
      <c r="H32" s="2"/>
      <c r="I32" s="2"/>
      <c r="J32" s="2"/>
      <c r="K32" s="8"/>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2"/>
      <c r="AV32" s="12"/>
      <c r="AW32" s="9"/>
      <c r="AX32" s="9"/>
      <c r="AY32" s="9"/>
      <c r="AZ32" s="9"/>
      <c r="BA32" s="9"/>
      <c r="BB32" s="9"/>
      <c r="BC32" s="9"/>
      <c r="BD32" s="9"/>
      <c r="BE32" s="9"/>
      <c r="BF32" s="9"/>
      <c r="BG32" s="9"/>
      <c r="BH32" s="9"/>
      <c r="BI32" s="9"/>
      <c r="BJ32" s="9"/>
      <c r="BK32" s="9"/>
      <c r="BL32" s="9"/>
      <c r="BM32" s="9"/>
      <c r="BN32" s="9"/>
      <c r="BO32" s="19"/>
      <c r="BP32" s="19"/>
      <c r="BQ32" s="19"/>
      <c r="BR32" s="19"/>
      <c r="BS32" s="19"/>
      <c r="BT32" s="19"/>
      <c r="BU32" s="19"/>
      <c r="BV32" s="19"/>
      <c r="BW32" s="19"/>
      <c r="BX32" s="19"/>
      <c r="BY32" s="19"/>
      <c r="BZ32" s="19"/>
      <c r="CA32" s="19"/>
      <c r="CB32" s="19"/>
      <c r="CC32" s="19"/>
      <c r="CD32" s="22"/>
      <c r="CE32" s="22"/>
      <c r="CF32" s="22"/>
      <c r="CG32" s="22"/>
      <c r="CH32" s="22"/>
      <c r="CI32" s="22"/>
      <c r="CJ32" s="22"/>
      <c r="CK32" s="22"/>
      <c r="CL32" s="22"/>
      <c r="CM32" s="22"/>
      <c r="CN32" s="22"/>
      <c r="CO32" s="22"/>
      <c r="CP32" s="22"/>
      <c r="CQ32" s="8"/>
      <c r="CR32" s="8"/>
      <c r="CS32" s="8"/>
      <c r="CT32" s="8"/>
      <c r="CU32" s="8"/>
      <c r="CV32" s="8"/>
    </row>
    <row r="33" spans="2:100" x14ac:dyDescent="0.35">
      <c r="B33" s="2"/>
      <c r="C33" s="2"/>
      <c r="D33" s="2"/>
      <c r="E33" s="2"/>
      <c r="F33" s="2"/>
      <c r="G33" s="2"/>
      <c r="H33" s="2"/>
      <c r="I33" s="2"/>
      <c r="J33" s="2"/>
      <c r="K33" s="8"/>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2"/>
      <c r="AV33" s="12"/>
      <c r="AW33" s="9"/>
      <c r="AX33" s="9"/>
      <c r="AY33" s="9"/>
      <c r="AZ33" s="9"/>
      <c r="BA33" s="9"/>
      <c r="BB33" s="9"/>
      <c r="BC33" s="9"/>
      <c r="BD33" s="9"/>
      <c r="BE33" s="9"/>
      <c r="BF33" s="9"/>
      <c r="BG33" s="9"/>
      <c r="BH33" s="9"/>
      <c r="BI33" s="9"/>
      <c r="BJ33" s="9"/>
      <c r="BK33" s="9"/>
      <c r="BL33" s="9"/>
      <c r="BM33" s="9"/>
      <c r="BN33" s="9"/>
      <c r="BO33" s="19"/>
      <c r="BP33" s="19"/>
      <c r="BQ33" s="19"/>
      <c r="BR33" s="19"/>
      <c r="BS33" s="19"/>
      <c r="BT33" s="19"/>
      <c r="BU33" s="19"/>
      <c r="BV33" s="19"/>
      <c r="BW33" s="19"/>
      <c r="BX33" s="19"/>
      <c r="BY33" s="19"/>
      <c r="BZ33" s="19"/>
      <c r="CA33" s="19"/>
      <c r="CB33" s="19"/>
      <c r="CC33" s="19"/>
      <c r="CD33" s="22"/>
      <c r="CE33" s="22"/>
      <c r="CF33" s="22"/>
      <c r="CG33" s="22"/>
      <c r="CH33" s="22"/>
      <c r="CI33" s="22"/>
      <c r="CJ33" s="22"/>
      <c r="CK33" s="22"/>
      <c r="CL33" s="22"/>
      <c r="CM33" s="22"/>
      <c r="CN33" s="22"/>
      <c r="CO33" s="22"/>
      <c r="CP33" s="22"/>
      <c r="CQ33" s="8"/>
      <c r="CR33" s="8"/>
      <c r="CS33" s="8"/>
      <c r="CT33" s="8"/>
      <c r="CU33" s="8"/>
      <c r="CV33" s="8"/>
    </row>
    <row r="34" spans="2:100" x14ac:dyDescent="0.35">
      <c r="B34" s="2"/>
      <c r="C34" s="2"/>
      <c r="D34" s="2"/>
      <c r="E34" s="2"/>
      <c r="F34" s="2"/>
      <c r="G34" s="2"/>
      <c r="H34" s="2"/>
      <c r="I34" s="2"/>
      <c r="J34" s="2"/>
      <c r="K34" s="8"/>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9"/>
      <c r="AV34" s="9"/>
      <c r="AW34" s="9"/>
      <c r="AX34" s="9"/>
      <c r="AY34" s="9"/>
      <c r="AZ34" s="9"/>
      <c r="BA34" s="9"/>
      <c r="BB34" s="9"/>
      <c r="BC34" s="9"/>
      <c r="BD34" s="9"/>
      <c r="BE34" s="9"/>
      <c r="BF34" s="9"/>
      <c r="BG34" s="9"/>
      <c r="BH34" s="9"/>
      <c r="BI34" s="9"/>
      <c r="BJ34" s="9"/>
      <c r="BK34" s="9"/>
      <c r="BL34" s="9"/>
      <c r="BM34" s="9"/>
      <c r="BN34" s="9"/>
      <c r="BO34" s="19"/>
      <c r="BP34" s="19"/>
      <c r="BQ34" s="19"/>
      <c r="BR34" s="19"/>
      <c r="BS34" s="19"/>
      <c r="BT34" s="19"/>
      <c r="BU34" s="19"/>
      <c r="BV34" s="19"/>
      <c r="BW34" s="19"/>
      <c r="BX34" s="19"/>
      <c r="BY34" s="19"/>
      <c r="BZ34" s="19"/>
      <c r="CA34" s="19"/>
      <c r="CB34" s="19"/>
      <c r="CC34" s="19"/>
      <c r="CD34" s="22"/>
      <c r="CE34" s="22"/>
      <c r="CF34" s="22"/>
      <c r="CG34" s="22"/>
      <c r="CH34" s="22"/>
      <c r="CI34" s="22"/>
      <c r="CJ34" s="22"/>
      <c r="CK34" s="22"/>
      <c r="CL34" s="22"/>
      <c r="CM34" s="22"/>
      <c r="CN34" s="22"/>
      <c r="CO34" s="22"/>
      <c r="CP34" s="22"/>
      <c r="CQ34" s="8"/>
      <c r="CR34" s="8"/>
      <c r="CS34" s="8"/>
      <c r="CT34" s="8"/>
      <c r="CU34" s="8"/>
      <c r="CV34" s="8"/>
    </row>
    <row r="35" spans="2:100" ht="15.5" x14ac:dyDescent="0.35">
      <c r="B35" s="2"/>
      <c r="C35" s="2"/>
      <c r="D35" s="2"/>
      <c r="E35" s="2"/>
      <c r="F35" s="2"/>
      <c r="G35" s="2"/>
      <c r="H35" s="2"/>
      <c r="I35" s="2"/>
      <c r="J35" s="2"/>
      <c r="K35" s="8"/>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3"/>
      <c r="AV35" s="14"/>
      <c r="AW35" s="9"/>
      <c r="AX35" s="9"/>
      <c r="AY35" s="9"/>
      <c r="AZ35" s="9"/>
      <c r="BA35" s="9"/>
      <c r="BB35" s="9"/>
      <c r="BC35" s="9"/>
      <c r="BD35" s="9"/>
      <c r="BE35" s="9"/>
      <c r="BF35" s="9"/>
      <c r="BG35" s="9"/>
      <c r="BH35" s="9"/>
      <c r="BI35" s="9"/>
      <c r="BJ35" s="9"/>
      <c r="BK35" s="9"/>
      <c r="BL35" s="9"/>
      <c r="BM35" s="9"/>
      <c r="BN35" s="9"/>
      <c r="BO35" s="19"/>
      <c r="BP35" s="19"/>
      <c r="BQ35" s="19"/>
      <c r="BR35" s="19"/>
      <c r="BS35" s="19"/>
      <c r="BT35" s="19"/>
      <c r="BU35" s="19"/>
      <c r="BV35" s="19"/>
      <c r="BW35" s="19"/>
      <c r="BX35" s="19"/>
      <c r="BY35" s="19"/>
      <c r="BZ35" s="19"/>
      <c r="CA35" s="19"/>
      <c r="CB35" s="19"/>
      <c r="CC35" s="19"/>
      <c r="CD35" s="22"/>
      <c r="CE35" s="22"/>
      <c r="CF35" s="22"/>
      <c r="CG35" s="22"/>
      <c r="CH35" s="22"/>
      <c r="CI35" s="22"/>
      <c r="CJ35" s="22"/>
      <c r="CK35" s="22"/>
      <c r="CL35" s="22"/>
      <c r="CM35" s="22"/>
      <c r="CN35" s="22"/>
      <c r="CO35" s="22"/>
      <c r="CP35" s="22"/>
      <c r="CQ35" s="8"/>
      <c r="CR35" s="8"/>
      <c r="CS35" s="8"/>
      <c r="CT35" s="8"/>
      <c r="CU35" s="8"/>
      <c r="CV35" s="8"/>
    </row>
    <row r="36" spans="2:100" x14ac:dyDescent="0.35">
      <c r="B36" s="2"/>
      <c r="C36" s="2"/>
      <c r="D36" s="2"/>
      <c r="E36" s="2"/>
      <c r="F36" s="2"/>
      <c r="G36" s="2"/>
      <c r="H36" s="2"/>
      <c r="I36" s="2"/>
      <c r="J36" s="2"/>
      <c r="K36" s="8"/>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9"/>
      <c r="AV36" s="9"/>
      <c r="AW36" s="9"/>
      <c r="AX36" s="9"/>
      <c r="AY36" s="9"/>
      <c r="AZ36" s="9"/>
      <c r="BA36" s="9"/>
      <c r="BB36" s="9"/>
      <c r="BC36" s="9"/>
      <c r="BD36" s="9"/>
      <c r="BE36" s="9"/>
      <c r="BF36" s="9"/>
      <c r="BG36" s="9"/>
      <c r="BH36" s="9"/>
      <c r="BI36" s="9"/>
      <c r="BJ36" s="9"/>
      <c r="BK36" s="9"/>
      <c r="BL36" s="9"/>
      <c r="BM36" s="9"/>
      <c r="BN36" s="9"/>
      <c r="BO36" s="9"/>
      <c r="BP36" s="19"/>
      <c r="BQ36" s="19"/>
      <c r="BR36" s="19"/>
      <c r="BS36" s="19"/>
      <c r="BT36" s="19"/>
      <c r="BU36" s="19"/>
      <c r="BV36" s="19"/>
      <c r="BW36" s="19"/>
      <c r="BX36" s="19"/>
      <c r="BY36" s="19">
        <f>(BL39)*COS(BI39*PI()/180)</f>
        <v>174.78282746617896</v>
      </c>
      <c r="BZ36" s="19"/>
      <c r="CA36" s="19"/>
      <c r="CB36" s="19"/>
      <c r="CC36" s="19"/>
      <c r="CD36" s="22"/>
      <c r="CE36" s="22"/>
      <c r="CF36" s="22"/>
      <c r="CG36" s="22"/>
      <c r="CH36" s="22"/>
      <c r="CI36" s="22"/>
      <c r="CJ36" s="22"/>
      <c r="CK36" s="22"/>
      <c r="CL36" s="22"/>
      <c r="CM36" s="22"/>
      <c r="CN36" s="22"/>
      <c r="CO36" s="22"/>
      <c r="CP36" s="22"/>
      <c r="CQ36" s="8"/>
      <c r="CR36" s="8"/>
      <c r="CS36" s="8"/>
      <c r="CT36" s="8"/>
      <c r="CU36" s="8"/>
      <c r="CV36" s="8"/>
    </row>
    <row r="37" spans="2:100" x14ac:dyDescent="0.35">
      <c r="B37" s="2"/>
      <c r="C37" s="2"/>
      <c r="D37" s="2"/>
      <c r="E37" s="2"/>
      <c r="F37" s="2"/>
      <c r="G37" s="2"/>
      <c r="H37" s="2"/>
      <c r="I37" s="2"/>
      <c r="J37" s="2"/>
      <c r="K37" s="8"/>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9"/>
      <c r="AV37" s="9"/>
      <c r="AW37" s="9"/>
      <c r="AX37" s="9"/>
      <c r="AY37" s="12"/>
      <c r="AZ37" s="9"/>
      <c r="BA37" s="9"/>
      <c r="BB37" s="28" t="s">
        <v>19</v>
      </c>
      <c r="BC37" s="28"/>
      <c r="BD37" s="28"/>
      <c r="BE37" s="9"/>
      <c r="BF37" s="9"/>
      <c r="BG37" s="9"/>
      <c r="BH37" s="9"/>
      <c r="BI37" s="9"/>
      <c r="BJ37" s="9"/>
      <c r="BK37" s="9"/>
      <c r="BL37" s="9"/>
      <c r="BM37" s="9"/>
      <c r="BN37" s="9"/>
      <c r="BO37" s="28" t="s">
        <v>7</v>
      </c>
      <c r="BP37" s="28"/>
      <c r="BQ37" s="28"/>
      <c r="BR37" s="28"/>
      <c r="BS37" s="28"/>
      <c r="BT37" s="28" t="s">
        <v>8</v>
      </c>
      <c r="BU37" s="28"/>
      <c r="BV37" s="28"/>
      <c r="BW37" s="28"/>
      <c r="BX37" s="28"/>
      <c r="BY37" s="28" t="s">
        <v>5</v>
      </c>
      <c r="BZ37" s="28"/>
      <c r="CA37" s="28"/>
      <c r="CB37" s="28"/>
      <c r="CC37" s="28"/>
      <c r="CD37" s="29" t="s">
        <v>6</v>
      </c>
      <c r="CE37" s="29"/>
      <c r="CF37" s="29"/>
      <c r="CG37" s="29"/>
      <c r="CH37" s="29"/>
      <c r="CI37" s="22"/>
      <c r="CJ37" s="22"/>
      <c r="CK37" s="22"/>
      <c r="CL37" s="22"/>
      <c r="CM37" s="22"/>
      <c r="CN37" s="22"/>
      <c r="CO37" s="22"/>
      <c r="CP37" s="22"/>
      <c r="CQ37" s="8"/>
      <c r="CR37" s="8"/>
      <c r="CS37" s="8"/>
      <c r="CT37" s="8"/>
      <c r="CU37" s="8"/>
      <c r="CV37" s="8"/>
    </row>
    <row r="38" spans="2:100" x14ac:dyDescent="0.35">
      <c r="B38" s="2"/>
      <c r="C38" s="2"/>
      <c r="D38" s="2"/>
      <c r="E38" s="2"/>
      <c r="F38" s="2"/>
      <c r="G38" s="2"/>
      <c r="H38" s="2"/>
      <c r="I38" s="2"/>
      <c r="J38" s="2"/>
      <c r="K38" s="8"/>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9"/>
      <c r="AV38" s="12" t="s">
        <v>41</v>
      </c>
      <c r="AW38" s="12" t="s">
        <v>31</v>
      </c>
      <c r="AX38" s="12" t="s">
        <v>30</v>
      </c>
      <c r="AY38" s="12" t="s">
        <v>30</v>
      </c>
      <c r="AZ38" s="12" t="s">
        <v>26</v>
      </c>
      <c r="BA38" s="12" t="s">
        <v>37</v>
      </c>
      <c r="BB38" s="12" t="s">
        <v>25</v>
      </c>
      <c r="BC38" s="12" t="s">
        <v>20</v>
      </c>
      <c r="BD38" s="12" t="s">
        <v>21</v>
      </c>
      <c r="BE38" s="9" t="s">
        <v>7</v>
      </c>
      <c r="BF38" s="9" t="s">
        <v>8</v>
      </c>
      <c r="BG38" s="9" t="s">
        <v>5</v>
      </c>
      <c r="BH38" s="9" t="s">
        <v>6</v>
      </c>
      <c r="BI38" s="12" t="s">
        <v>4</v>
      </c>
      <c r="BJ38" s="12" t="s">
        <v>27</v>
      </c>
      <c r="BK38" s="12" t="s">
        <v>29</v>
      </c>
      <c r="BL38" s="12" t="s">
        <v>14</v>
      </c>
      <c r="BM38" s="12" t="s">
        <v>15</v>
      </c>
      <c r="BN38" s="9" t="s">
        <v>6</v>
      </c>
      <c r="BO38" s="12" t="s">
        <v>28</v>
      </c>
      <c r="BP38" s="12" t="s">
        <v>3</v>
      </c>
      <c r="BQ38" s="12" t="s">
        <v>16</v>
      </c>
      <c r="BR38" s="12" t="s">
        <v>17</v>
      </c>
      <c r="BS38" s="12" t="s">
        <v>18</v>
      </c>
      <c r="BT38" s="12" t="s">
        <v>28</v>
      </c>
      <c r="BU38" s="12" t="s">
        <v>3</v>
      </c>
      <c r="BV38" s="12" t="s">
        <v>16</v>
      </c>
      <c r="BW38" s="12" t="s">
        <v>17</v>
      </c>
      <c r="BX38" s="12" t="s">
        <v>18</v>
      </c>
      <c r="BY38" s="12" t="s">
        <v>28</v>
      </c>
      <c r="BZ38" s="12" t="s">
        <v>3</v>
      </c>
      <c r="CA38" s="12" t="s">
        <v>16</v>
      </c>
      <c r="CB38" s="12" t="s">
        <v>17</v>
      </c>
      <c r="CC38" s="12" t="s">
        <v>18</v>
      </c>
      <c r="CD38" s="11" t="s">
        <v>28</v>
      </c>
      <c r="CE38" s="11" t="s">
        <v>3</v>
      </c>
      <c r="CF38" s="11" t="s">
        <v>16</v>
      </c>
      <c r="CG38" s="11" t="s">
        <v>17</v>
      </c>
      <c r="CH38" s="11" t="s">
        <v>18</v>
      </c>
      <c r="CI38" s="22"/>
      <c r="CJ38" s="22"/>
      <c r="CK38" s="22"/>
      <c r="CL38" s="22"/>
      <c r="CM38" s="22"/>
      <c r="CN38" s="22"/>
      <c r="CO38" s="22"/>
      <c r="CP38" s="22"/>
      <c r="CQ38" s="8"/>
      <c r="CR38" s="8"/>
      <c r="CS38" s="8"/>
      <c r="CT38" s="8"/>
      <c r="CU38" s="8"/>
      <c r="CV38" s="8"/>
    </row>
    <row r="39" spans="2:100" x14ac:dyDescent="0.35">
      <c r="B39" s="2"/>
      <c r="C39" s="2"/>
      <c r="D39" s="2"/>
      <c r="E39" s="2"/>
      <c r="F39" s="2"/>
      <c r="G39" s="2"/>
      <c r="H39" s="2"/>
      <c r="I39" s="2"/>
      <c r="J39" s="2"/>
      <c r="K39" s="8"/>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9"/>
      <c r="AV39" s="12" t="str">
        <f>IF(AW39="-","-",BI39)</f>
        <v>-</v>
      </c>
      <c r="AW39" s="12" t="str">
        <f>IF(AX39="-","-",BA39)</f>
        <v>-</v>
      </c>
      <c r="AX39" s="12" t="str">
        <f t="shared" ref="AX39:AX45" si="2">IF(AND(AY39&gt;0,AY39&lt;(120-$C$6)),AY39,"-")</f>
        <v>-</v>
      </c>
      <c r="AY39" s="12" t="str">
        <f t="shared" ref="AY39:AY45" si="3">IF(BB39="No","-",IF($C$5="Uncut",(180+(BJ39-AZ39)*COS(BI39*PI()/180))-($AV$7+($C$6/2)),IF($C$5="Straight",(180+(BL39-AZ39+35)*COS(BI39*PI()/180))-($AV$7+($C$6/2)),IF($C$5="S-Bend 10 Deg",120-($C$6+($AV$7-(((BL39+38-AZ39)*COS((BI39*PI()/180)))+(45*COS((BI39-10)*PI()/180))+60))-($C$6/2)),IF($C$5="S-Bend 20 Deg",120-($C$6+($AV$7-(((BL39+38-AZ39)*COS((BI39*PI()/180)))+(45*COS((BI39-20)*PI()/180))+60))-($C$6/2)),IF($C$5="S-Bend 30 Deg",120-($C$6+($AV$7-(((BL39+38-AZ39)*COS((BI39*PI()/180)))+(45*COS((BI39-30)*PI()/180))+60))-($C$6/2))))))))</f>
        <v>-</v>
      </c>
      <c r="AZ39" s="12" t="str">
        <f t="shared" ref="AZ39:AZ45" si="4">IF(BB39="No","-",IF($C$5="Uncut",BJ39-$AV$6/SIN(BI39*PI()/180),IF($C$5="Straight",(BL39+35)-$AV$6/SIN(BI39*PI()/180),IF($C$5="S-Bend 10 Deg",(BL39+38)-($AV$6-45*SIN((BI39-10)*PI()/180))/SIN(BI39*PI()/180),IF($C$5="S-Bend 20 Deg",(BL39+38)-($AV$6-45*SIN((BI39-20)*PI()/180))/SIN(BI39*PI()/180),IF($C$5="S-Bend 30 Deg",(BL39+38)-($AV$6-45*SIN((BI39-30)*PI()/180))/SIN(BI39*PI()/180)))))))</f>
        <v>-</v>
      </c>
      <c r="BA39" s="12" t="str">
        <f t="shared" ref="BA39:BA45" si="5">IF(AZ39="-","-",IF($C$5="Uncut",AZ39,AZ39+(BJ39-BL39)))</f>
        <v>-</v>
      </c>
      <c r="BB39" s="12" t="str">
        <f>IF(AND(BC39="Yes",BD39="Yes"),"Yes","No")</f>
        <v>No</v>
      </c>
      <c r="BC39" s="12" t="str">
        <f t="shared" ref="BC39:BC45" si="6">IF(AND($AV$6&gt;BF39,$AV$6&lt;BE39),"Yes","No")</f>
        <v>No</v>
      </c>
      <c r="BD39" s="12" t="str">
        <f t="shared" ref="BD39:BD45" si="7">IF(AND($AV$7&gt;BH39,$AV$7&lt;BG39),"Yes","No")</f>
        <v>Yes</v>
      </c>
      <c r="BE39" s="12">
        <f t="shared" ref="BE39:BE45" si="8">IF($C$5="Uncut",BO39,IF($C$5="Straight",BP39,IF($C$5="S-Bend 10 Deg",BQ39,IF($C$5="S-Bend 20 Deg",BR39,BS39))))</f>
        <v>68.798344109937915</v>
      </c>
      <c r="BF39" s="12">
        <f t="shared" ref="BF39:BF45" si="9">IF($C$5="Uncut",BT39,IF($C$5="Straight",BU39,IF($C$5="S-Bend 10 Deg",BV39,IF($C$5="S-Bend 20 Deg",BW39,BX39))))</f>
        <v>40.410672213907425</v>
      </c>
      <c r="BG39" s="12">
        <f t="shared" ref="BG39:BG45" si="10">IF($C$5="Uncut",BY39,IF($C$5="Straight",BZ39,IF($C$5="S-Bend 10 Deg",CA39,IF($C$5="S-Bend 20 Deg",CB39,CC39))))</f>
        <v>409.80749594159283</v>
      </c>
      <c r="BH39" s="12">
        <f t="shared" ref="BH39:BH45" si="11">IF($C$5="Uncut",CD39,IF($C$5="Straight",CE39,IF($C$5="S-Bend 10 Deg",CF39,IF($C$5="S-Bend 20 Deg",CG39,CH39))))</f>
        <v>261.81300841636244</v>
      </c>
      <c r="BI39" s="12">
        <v>20</v>
      </c>
      <c r="BJ39" s="12">
        <v>295</v>
      </c>
      <c r="BK39" s="12">
        <v>66</v>
      </c>
      <c r="BL39" s="12">
        <v>186</v>
      </c>
      <c r="BM39" s="12">
        <v>128</v>
      </c>
      <c r="BN39" s="12">
        <f>BL39-BM39+45</f>
        <v>103</v>
      </c>
      <c r="BO39" s="12">
        <f t="shared" ref="BO39:BO45" si="12">(BJ39)*SIN(BI39*PI()/180)</f>
        <v>100.89594228107227</v>
      </c>
      <c r="BP39" s="12">
        <f t="shared" ref="BP39:BP45" si="13">(BL39+35)*SIN(BI39*PI()/180)</f>
        <v>75.586451674972793</v>
      </c>
      <c r="BQ39" s="12">
        <f t="shared" ref="BQ39:BQ45" si="14">(BL39+38)*SIN(BI39*PI()/180)+45*SIN((BI39-10)*PI()/180)</f>
        <v>84.426680099961658</v>
      </c>
      <c r="BR39" s="12">
        <f t="shared" ref="BR39:BR45" si="15">(BL39+38)*SIN(BI39*PI()/180)+45*SIN((BI39-20)*PI()/180)</f>
        <v>76.612512104949786</v>
      </c>
      <c r="BS39" s="12">
        <f t="shared" ref="BS39:BS45" si="16">(BL39+38)*SIN(BI39*PI()/180)+45*SIN((BI39-30)*PI()/180)</f>
        <v>68.798344109937915</v>
      </c>
      <c r="BT39" s="12">
        <f>(BJ39-(BK39-30))*SIN(BI39*PI()/180)</f>
        <v>88.583217121348198</v>
      </c>
      <c r="BU39" s="12">
        <f t="shared" ref="BU39:BU45" si="17">(BN39+35)*SIN(BI39*PI()/180)</f>
        <v>47.198779778942281</v>
      </c>
      <c r="BV39" s="12">
        <f t="shared" ref="BV39:BV45" si="18">(BN39+38)*SIN(BI39*PI()/180)+45*SIN((BI39-10)*PI()/180)</f>
        <v>56.039008203931154</v>
      </c>
      <c r="BW39" s="12">
        <f t="shared" ref="BW39:BW45" si="19">(BN39+38)*SIN(BI39*PI()/180)+45*SIN((BI39-20)*PI()/180)</f>
        <v>48.224840208919289</v>
      </c>
      <c r="BX39" s="12">
        <f t="shared" ref="BX39:BX45" si="20">(BN39+38)*SIN(BI39*PI()/180)+45*SIN((BI39-30)*PI()/180)</f>
        <v>40.410672213907425</v>
      </c>
      <c r="BY39" s="12">
        <f t="shared" ref="BY39:BY45" si="21">(BJ39)*COS(BI39*PI()/180)+60+(120-$C$6+$C$6/2)</f>
        <v>432.20932313184301</v>
      </c>
      <c r="BZ39" s="12">
        <f t="shared" ref="BZ39:BZ45" si="22">(BL39+35)*COS(BI39*PI()/180)+60+(120-$C$6+$C$6/2)</f>
        <v>362.67206919368573</v>
      </c>
      <c r="CA39" s="12">
        <f t="shared" ref="CA39:CA45" si="23">(BL39+38)*COS(BI39*PI()/180)+45*COS((BI39-10)*PI()/180)+60+(120-$C$6+$C$6/2)</f>
        <v>409.80749594159283</v>
      </c>
      <c r="CB39" s="12">
        <f t="shared" ref="CB39:CB45" si="24">(BL39+38)*COS(BI39*PI()/180)+45*COS((BI39-20)*PI()/180)+60+(120-$C$6+$C$6/2)</f>
        <v>410.49114705604347</v>
      </c>
      <c r="CC39" s="12">
        <f t="shared" ref="CC39:CC45" si="25">(BL39+38)*COS(BI39*PI()/180)+45*COS((BI39-30)*PI()/180)+60+(120-$C$6+$C$6/2)</f>
        <v>409.80749594159283</v>
      </c>
      <c r="CD39" s="11">
        <f t="shared" ref="CD39:CD45" si="26">(BJ39-(BK39-30))*COS(BI39*PI()/180)+60+($C$6/2)</f>
        <v>328.3803887835503</v>
      </c>
      <c r="CE39" s="11">
        <f t="shared" ref="CE39:CE45" si="27">(BN39+35)*COS(BI39*PI()/180)+60+($C$6/2)</f>
        <v>214.67758166845536</v>
      </c>
      <c r="CF39" s="11">
        <f t="shared" ref="CF39:CF45" si="28">(BN39+38)*COS(BI39*PI()/180)+45*COS((BI39-10)*PI()/180)+60+($C$6/2)</f>
        <v>261.81300841636244</v>
      </c>
      <c r="CG39" s="11">
        <f t="shared" ref="CG39:CG45" si="29">(BN39+38)*COS(BI39*PI()/180)+45*COS((BI39-20)*PI()/180)+60+($C$6/2)</f>
        <v>262.49665953081308</v>
      </c>
      <c r="CH39" s="11">
        <f t="shared" ref="CH39:CH45" si="30">(BN39+38)*COS(BI39*PI()/180)+45*COS((BI39-30)*PI()/180)+60+($C$6/2)</f>
        <v>261.81300841636244</v>
      </c>
      <c r="CI39" s="22"/>
      <c r="CJ39" s="22"/>
      <c r="CK39" s="22"/>
      <c r="CL39" s="22"/>
      <c r="CM39" s="22"/>
      <c r="CN39" s="22"/>
      <c r="CO39" s="22"/>
      <c r="CP39" s="22"/>
      <c r="CQ39" s="8"/>
      <c r="CR39" s="8"/>
      <c r="CS39" s="8"/>
      <c r="CT39" s="8"/>
      <c r="CU39" s="8"/>
      <c r="CV39" s="8"/>
    </row>
    <row r="40" spans="2:100" x14ac:dyDescent="0.35">
      <c r="B40" s="2"/>
      <c r="C40" s="2"/>
      <c r="D40" s="2"/>
      <c r="E40" s="2"/>
      <c r="F40" s="2"/>
      <c r="G40" s="2"/>
      <c r="H40" s="2"/>
      <c r="I40" s="2"/>
      <c r="J40" s="2"/>
      <c r="K40" s="8"/>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9"/>
      <c r="AV40" s="12" t="str">
        <f t="shared" ref="AV40:AV45" si="31">IF(AW40="-","-",BI40)</f>
        <v>-</v>
      </c>
      <c r="AW40" s="12" t="str">
        <f t="shared" ref="AW40:AW45" si="32">IF(AX40="-","-",BA40)</f>
        <v>-</v>
      </c>
      <c r="AX40" s="12" t="str">
        <f t="shared" si="2"/>
        <v>-</v>
      </c>
      <c r="AY40" s="12" t="str">
        <f t="shared" si="3"/>
        <v>-</v>
      </c>
      <c r="AZ40" s="12" t="str">
        <f t="shared" si="4"/>
        <v>-</v>
      </c>
      <c r="BA40" s="12" t="str">
        <f t="shared" si="5"/>
        <v>-</v>
      </c>
      <c r="BB40" s="12" t="str">
        <f t="shared" ref="BB40:BB45" si="33">IF(AND(BC40="Yes",BD40="Yes"),"Yes","No")</f>
        <v>No</v>
      </c>
      <c r="BC40" s="12" t="str">
        <f t="shared" si="6"/>
        <v>No</v>
      </c>
      <c r="BD40" s="12" t="str">
        <f t="shared" si="7"/>
        <v>Yes</v>
      </c>
      <c r="BE40" s="12">
        <f t="shared" si="8"/>
        <v>88.631390897568565</v>
      </c>
      <c r="BF40" s="12">
        <f t="shared" si="9"/>
        <v>55.244548220053304</v>
      </c>
      <c r="BG40" s="12">
        <f t="shared" si="10"/>
        <v>398.31016677515487</v>
      </c>
      <c r="BH40" s="12">
        <f t="shared" si="11"/>
        <v>256.71185159925955</v>
      </c>
      <c r="BI40" s="12">
        <v>25</v>
      </c>
      <c r="BJ40" s="12">
        <v>295</v>
      </c>
      <c r="BK40" s="12">
        <v>72</v>
      </c>
      <c r="BL40" s="12">
        <v>181</v>
      </c>
      <c r="BM40" s="12">
        <v>124</v>
      </c>
      <c r="BN40" s="12">
        <f t="shared" ref="BN40:BN45" si="34">BL40-BM40+45</f>
        <v>102</v>
      </c>
      <c r="BO40" s="12">
        <f t="shared" si="12"/>
        <v>124.67238721350634</v>
      </c>
      <c r="BP40" s="12">
        <f t="shared" si="13"/>
        <v>91.285544535991079</v>
      </c>
      <c r="BQ40" s="12">
        <f t="shared" si="14"/>
        <v>104.20025635082661</v>
      </c>
      <c r="BR40" s="12">
        <f t="shared" si="15"/>
        <v>96.47540774485779</v>
      </c>
      <c r="BS40" s="12">
        <f t="shared" si="16"/>
        <v>88.631390897568565</v>
      </c>
      <c r="BT40" s="12">
        <f t="shared" ref="BT40:BT45" si="35">(BJ40-(BK40-30))*SIN(BI40*PI()/180)</f>
        <v>106.92242022039696</v>
      </c>
      <c r="BU40" s="12">
        <f t="shared" si="17"/>
        <v>57.898701858475825</v>
      </c>
      <c r="BV40" s="12">
        <f t="shared" si="18"/>
        <v>70.813413673311359</v>
      </c>
      <c r="BW40" s="12">
        <f t="shared" si="19"/>
        <v>63.088565067342543</v>
      </c>
      <c r="BX40" s="12">
        <f t="shared" si="20"/>
        <v>55.244548220053304</v>
      </c>
      <c r="BY40" s="12">
        <f t="shared" si="21"/>
        <v>422.36079717581174</v>
      </c>
      <c r="BZ40" s="12">
        <f t="shared" si="22"/>
        <v>350.76248199991642</v>
      </c>
      <c r="CA40" s="12">
        <f t="shared" si="23"/>
        <v>396.94806754403442</v>
      </c>
      <c r="CB40" s="12">
        <f t="shared" si="24"/>
        <v>398.31016677515487</v>
      </c>
      <c r="CC40" s="12">
        <f t="shared" si="25"/>
        <v>398.31016677515487</v>
      </c>
      <c r="CD40" s="11">
        <f t="shared" si="26"/>
        <v>314.29587012027241</v>
      </c>
      <c r="CE40" s="11">
        <f t="shared" si="27"/>
        <v>209.16416682402104</v>
      </c>
      <c r="CF40" s="11">
        <f t="shared" si="28"/>
        <v>255.34975236813906</v>
      </c>
      <c r="CG40" s="11">
        <f t="shared" si="29"/>
        <v>256.71185159925955</v>
      </c>
      <c r="CH40" s="11">
        <f t="shared" si="30"/>
        <v>256.71185159925955</v>
      </c>
      <c r="CI40" s="22"/>
      <c r="CJ40" s="22"/>
      <c r="CK40" s="22"/>
      <c r="CL40" s="22"/>
      <c r="CM40" s="22"/>
      <c r="CN40" s="22"/>
      <c r="CO40" s="22"/>
      <c r="CP40" s="22"/>
      <c r="CQ40" s="8"/>
      <c r="CR40" s="8"/>
      <c r="CS40" s="8"/>
      <c r="CT40" s="8"/>
      <c r="CU40" s="8"/>
      <c r="CV40" s="8"/>
    </row>
    <row r="41" spans="2:100" x14ac:dyDescent="0.35">
      <c r="B41" s="2"/>
      <c r="C41" s="2"/>
      <c r="D41" s="2"/>
      <c r="E41" s="2"/>
      <c r="F41" s="2"/>
      <c r="G41" s="2"/>
      <c r="H41" s="2"/>
      <c r="I41" s="2"/>
      <c r="J41" s="2"/>
      <c r="K41" s="8"/>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9"/>
      <c r="AV41" s="12">
        <f t="shared" si="31"/>
        <v>30</v>
      </c>
      <c r="AW41" s="12">
        <f t="shared" si="32"/>
        <v>138.99999999999997</v>
      </c>
      <c r="AX41" s="12">
        <f t="shared" si="2"/>
        <v>68.008928334181121</v>
      </c>
      <c r="AY41" s="12">
        <f t="shared" si="3"/>
        <v>68.008928334181121</v>
      </c>
      <c r="AZ41" s="12">
        <f t="shared" si="4"/>
        <v>21.999999999999972</v>
      </c>
      <c r="BA41" s="12">
        <f t="shared" si="5"/>
        <v>138.99999999999997</v>
      </c>
      <c r="BB41" s="12" t="str">
        <f t="shared" si="33"/>
        <v>Yes</v>
      </c>
      <c r="BC41" s="12" t="str">
        <f t="shared" si="6"/>
        <v>Yes</v>
      </c>
      <c r="BD41" s="12" t="str">
        <f t="shared" si="7"/>
        <v>Yes</v>
      </c>
      <c r="BE41" s="12">
        <f t="shared" si="8"/>
        <v>107.99999999999999</v>
      </c>
      <c r="BF41" s="12">
        <f t="shared" si="9"/>
        <v>69.499999999999986</v>
      </c>
      <c r="BG41" s="12">
        <f t="shared" si="10"/>
        <v>387.06148721743875</v>
      </c>
      <c r="BH41" s="12">
        <f t="shared" si="11"/>
        <v>250.37753112603698</v>
      </c>
      <c r="BI41" s="12">
        <v>30</v>
      </c>
      <c r="BJ41" s="12">
        <v>295</v>
      </c>
      <c r="BK41" s="12">
        <v>77</v>
      </c>
      <c r="BL41" s="12">
        <v>178</v>
      </c>
      <c r="BM41" s="12">
        <v>122</v>
      </c>
      <c r="BN41" s="12">
        <f t="shared" si="34"/>
        <v>101</v>
      </c>
      <c r="BO41" s="12">
        <f t="shared" si="12"/>
        <v>147.49999999999997</v>
      </c>
      <c r="BP41" s="12">
        <f t="shared" si="13"/>
        <v>106.49999999999999</v>
      </c>
      <c r="BQ41" s="12">
        <f t="shared" si="14"/>
        <v>123.39090644965508</v>
      </c>
      <c r="BR41" s="12">
        <f t="shared" si="15"/>
        <v>115.81416799501186</v>
      </c>
      <c r="BS41" s="12">
        <f t="shared" si="16"/>
        <v>107.99999999999999</v>
      </c>
      <c r="BT41" s="12">
        <f t="shared" si="35"/>
        <v>123.99999999999999</v>
      </c>
      <c r="BU41" s="12">
        <f t="shared" si="17"/>
        <v>67.999999999999986</v>
      </c>
      <c r="BV41" s="12">
        <f t="shared" si="18"/>
        <v>84.890906449655077</v>
      </c>
      <c r="BW41" s="12">
        <f t="shared" si="19"/>
        <v>77.314167995011857</v>
      </c>
      <c r="BX41" s="12">
        <f t="shared" si="20"/>
        <v>69.499999999999986</v>
      </c>
      <c r="BY41" s="12">
        <f t="shared" si="21"/>
        <v>410.47749411640939</v>
      </c>
      <c r="BZ41" s="12">
        <f t="shared" si="22"/>
        <v>339.46341100608544</v>
      </c>
      <c r="CA41" s="12">
        <f t="shared" si="23"/>
        <v>384.34765515280463</v>
      </c>
      <c r="CB41" s="12">
        <f t="shared" si="24"/>
        <v>386.37783610298811</v>
      </c>
      <c r="CC41" s="12">
        <f t="shared" si="25"/>
        <v>387.06148721743875</v>
      </c>
      <c r="CD41" s="11">
        <f t="shared" si="26"/>
        <v>299.77430013854081</v>
      </c>
      <c r="CE41" s="11">
        <f t="shared" si="27"/>
        <v>202.77945491468367</v>
      </c>
      <c r="CF41" s="11">
        <f t="shared" si="28"/>
        <v>247.66369906140287</v>
      </c>
      <c r="CG41" s="11">
        <f t="shared" si="29"/>
        <v>249.69388001158634</v>
      </c>
      <c r="CH41" s="11">
        <f t="shared" si="30"/>
        <v>250.37753112603698</v>
      </c>
      <c r="CI41" s="22"/>
      <c r="CJ41" s="22"/>
      <c r="CK41" s="22"/>
      <c r="CL41" s="22"/>
      <c r="CM41" s="22"/>
      <c r="CN41" s="22"/>
      <c r="CO41" s="22"/>
      <c r="CP41" s="22"/>
      <c r="CQ41" s="8"/>
      <c r="CR41" s="8"/>
      <c r="CS41" s="8"/>
      <c r="CT41" s="8"/>
      <c r="CU41" s="8"/>
      <c r="CV41" s="8"/>
    </row>
    <row r="42" spans="2:100" x14ac:dyDescent="0.35">
      <c r="B42" s="2"/>
      <c r="C42" s="2"/>
      <c r="D42" s="2"/>
      <c r="E42" s="2"/>
      <c r="F42" s="2"/>
      <c r="G42" s="2"/>
      <c r="H42" s="2"/>
      <c r="I42" s="2"/>
      <c r="J42" s="2"/>
      <c r="K42" s="8"/>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9"/>
      <c r="AV42" s="12">
        <f t="shared" si="31"/>
        <v>35</v>
      </c>
      <c r="AW42" s="12">
        <f t="shared" si="32"/>
        <v>170.72347384335563</v>
      </c>
      <c r="AX42" s="12">
        <f t="shared" si="2"/>
        <v>32.757909555459833</v>
      </c>
      <c r="AY42" s="12">
        <f t="shared" si="3"/>
        <v>32.757909555459833</v>
      </c>
      <c r="AZ42" s="12">
        <f t="shared" si="4"/>
        <v>51.723473843355634</v>
      </c>
      <c r="BA42" s="12">
        <f t="shared" si="5"/>
        <v>170.72347384335563</v>
      </c>
      <c r="BB42" s="12" t="str">
        <f t="shared" si="33"/>
        <v>Yes</v>
      </c>
      <c r="BC42" s="12" t="str">
        <f t="shared" si="6"/>
        <v>Yes</v>
      </c>
      <c r="BD42" s="12" t="str">
        <f t="shared" si="7"/>
        <v>Yes</v>
      </c>
      <c r="BE42" s="12">
        <f t="shared" si="8"/>
        <v>126.66736580276847</v>
      </c>
      <c r="BF42" s="12">
        <f t="shared" si="9"/>
        <v>83.075556640088962</v>
      </c>
      <c r="BG42" s="12">
        <f t="shared" si="10"/>
        <v>375.12729889197277</v>
      </c>
      <c r="BH42" s="12">
        <f t="shared" si="11"/>
        <v>242.87174352600942</v>
      </c>
      <c r="BI42" s="12">
        <v>35</v>
      </c>
      <c r="BJ42" s="12">
        <v>295</v>
      </c>
      <c r="BK42" s="12">
        <v>79</v>
      </c>
      <c r="BL42" s="12">
        <v>176</v>
      </c>
      <c r="BM42" s="12">
        <v>121</v>
      </c>
      <c r="BN42" s="12">
        <f t="shared" si="34"/>
        <v>100</v>
      </c>
      <c r="BO42" s="12">
        <f t="shared" si="12"/>
        <v>169.20504872355858</v>
      </c>
      <c r="BP42" s="12">
        <f t="shared" si="13"/>
        <v>121.02462807007072</v>
      </c>
      <c r="BQ42" s="12">
        <f t="shared" si="14"/>
        <v>141.76317915745534</v>
      </c>
      <c r="BR42" s="12">
        <f t="shared" si="15"/>
        <v>134.39221440873729</v>
      </c>
      <c r="BS42" s="12">
        <f t="shared" si="16"/>
        <v>126.66736580276847</v>
      </c>
      <c r="BT42" s="12">
        <f t="shared" si="35"/>
        <v>141.09980334235732</v>
      </c>
      <c r="BU42" s="12">
        <f t="shared" si="17"/>
        <v>77.432818907391223</v>
      </c>
      <c r="BV42" s="12">
        <f t="shared" si="18"/>
        <v>98.17136999477583</v>
      </c>
      <c r="BW42" s="12">
        <f t="shared" si="19"/>
        <v>90.800405246057778</v>
      </c>
      <c r="BX42" s="12">
        <f t="shared" si="20"/>
        <v>83.075556640088962</v>
      </c>
      <c r="BY42" s="12">
        <f t="shared" si="21"/>
        <v>396.64985306525261</v>
      </c>
      <c r="BZ42" s="12">
        <f t="shared" si="22"/>
        <v>327.84108134497728</v>
      </c>
      <c r="CA42" s="12">
        <f t="shared" si="23"/>
        <v>371.08238789449348</v>
      </c>
      <c r="CB42" s="12">
        <f t="shared" si="24"/>
        <v>373.76519966085232</v>
      </c>
      <c r="CC42" s="12">
        <f t="shared" si="25"/>
        <v>375.12729889197277</v>
      </c>
      <c r="CD42" s="11">
        <f t="shared" si="26"/>
        <v>286.51140289509198</v>
      </c>
      <c r="CE42" s="11">
        <f t="shared" si="27"/>
        <v>195.58552597901388</v>
      </c>
      <c r="CF42" s="11">
        <f t="shared" si="28"/>
        <v>238.82683252853013</v>
      </c>
      <c r="CG42" s="11">
        <f t="shared" si="29"/>
        <v>241.50964429488894</v>
      </c>
      <c r="CH42" s="11">
        <f t="shared" si="30"/>
        <v>242.87174352600942</v>
      </c>
      <c r="CI42" s="22"/>
      <c r="CJ42" s="22"/>
      <c r="CK42" s="22"/>
      <c r="CL42" s="22"/>
      <c r="CM42" s="22"/>
      <c r="CN42" s="22"/>
      <c r="CO42" s="22"/>
      <c r="CP42" s="22"/>
      <c r="CQ42" s="8"/>
      <c r="CR42" s="8"/>
      <c r="CS42" s="8"/>
      <c r="CT42" s="8"/>
      <c r="CU42" s="8"/>
      <c r="CV42" s="8"/>
    </row>
    <row r="43" spans="2:100" x14ac:dyDescent="0.35">
      <c r="B43" s="2"/>
      <c r="C43" s="2"/>
      <c r="D43" s="2"/>
      <c r="E43" s="2"/>
      <c r="F43" s="2"/>
      <c r="G43" s="2"/>
      <c r="H43" s="2"/>
      <c r="I43" s="2"/>
      <c r="J43" s="2"/>
      <c r="K43" s="8"/>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9"/>
      <c r="AV43" s="12">
        <f t="shared" si="31"/>
        <v>40</v>
      </c>
      <c r="AW43" s="12">
        <f t="shared" si="32"/>
        <v>194.25147613147001</v>
      </c>
      <c r="AX43" s="12">
        <f t="shared" si="2"/>
        <v>5.6038845859976618</v>
      </c>
      <c r="AY43" s="12">
        <f t="shared" si="3"/>
        <v>5.6038845859976618</v>
      </c>
      <c r="AZ43" s="12">
        <f t="shared" si="4"/>
        <v>74.251476131470014</v>
      </c>
      <c r="BA43" s="12">
        <f t="shared" si="5"/>
        <v>194.25147613147001</v>
      </c>
      <c r="BB43" s="12" t="str">
        <f t="shared" si="33"/>
        <v>Yes</v>
      </c>
      <c r="BC43" s="12" t="str">
        <f t="shared" si="6"/>
        <v>Yes</v>
      </c>
      <c r="BD43" s="12" t="str">
        <f t="shared" si="7"/>
        <v>Yes</v>
      </c>
      <c r="BE43" s="12">
        <f t="shared" si="8"/>
        <v>144.72792885824472</v>
      </c>
      <c r="BF43" s="12">
        <f t="shared" si="9"/>
        <v>96.518858131754286</v>
      </c>
      <c r="BG43" s="12">
        <f t="shared" si="10"/>
        <v>362.48381526989169</v>
      </c>
      <c r="BH43" s="12">
        <f t="shared" si="11"/>
        <v>235.0304820359683</v>
      </c>
      <c r="BI43" s="12">
        <v>40</v>
      </c>
      <c r="BJ43" s="12">
        <v>295</v>
      </c>
      <c r="BK43" s="12">
        <v>80</v>
      </c>
      <c r="BL43" s="12">
        <v>175</v>
      </c>
      <c r="BM43" s="12">
        <v>120</v>
      </c>
      <c r="BN43" s="12">
        <f t="shared" si="34"/>
        <v>100</v>
      </c>
      <c r="BO43" s="12">
        <f t="shared" si="12"/>
        <v>189.62234485752907</v>
      </c>
      <c r="BP43" s="12">
        <f t="shared" si="13"/>
        <v>134.98539803417324</v>
      </c>
      <c r="BQ43" s="12">
        <f t="shared" si="14"/>
        <v>159.41376086323285</v>
      </c>
      <c r="BR43" s="12">
        <f t="shared" si="15"/>
        <v>152.30466731288794</v>
      </c>
      <c r="BS43" s="12">
        <f t="shared" si="16"/>
        <v>144.72792885824472</v>
      </c>
      <c r="BT43" s="12">
        <f t="shared" si="35"/>
        <v>157.48296437320212</v>
      </c>
      <c r="BU43" s="12">
        <f t="shared" si="17"/>
        <v>86.776327307682806</v>
      </c>
      <c r="BV43" s="12">
        <f t="shared" si="18"/>
        <v>111.20469013674241</v>
      </c>
      <c r="BW43" s="12">
        <f t="shared" si="19"/>
        <v>104.09559658639751</v>
      </c>
      <c r="BX43" s="12">
        <f t="shared" si="20"/>
        <v>96.518858131754286</v>
      </c>
      <c r="BY43" s="12">
        <f t="shared" si="21"/>
        <v>380.98311072009852</v>
      </c>
      <c r="BZ43" s="12">
        <f t="shared" si="22"/>
        <v>315.86933305498542</v>
      </c>
      <c r="CA43" s="12">
        <f t="shared" si="23"/>
        <v>357.13860955464202</v>
      </c>
      <c r="CB43" s="12">
        <f t="shared" si="24"/>
        <v>360.45363431970816</v>
      </c>
      <c r="CC43" s="12">
        <f t="shared" si="25"/>
        <v>362.48381526989169</v>
      </c>
      <c r="CD43" s="11">
        <f t="shared" si="26"/>
        <v>272.68088856414965</v>
      </c>
      <c r="CE43" s="11">
        <f t="shared" si="27"/>
        <v>188.41599982106203</v>
      </c>
      <c r="CF43" s="11">
        <f t="shared" si="28"/>
        <v>229.68527632071869</v>
      </c>
      <c r="CG43" s="11">
        <f t="shared" si="29"/>
        <v>233.00030108578483</v>
      </c>
      <c r="CH43" s="11">
        <f t="shared" si="30"/>
        <v>235.0304820359683</v>
      </c>
      <c r="CI43" s="22"/>
      <c r="CJ43" s="22"/>
      <c r="CK43" s="22"/>
      <c r="CL43" s="22"/>
      <c r="CM43" s="22"/>
      <c r="CN43" s="22"/>
      <c r="CO43" s="22"/>
      <c r="CP43" s="22"/>
      <c r="CQ43" s="8"/>
      <c r="CR43" s="8"/>
      <c r="CS43" s="8"/>
      <c r="CT43" s="8"/>
      <c r="CU43" s="8"/>
      <c r="CV43" s="8"/>
    </row>
    <row r="44" spans="2:100" x14ac:dyDescent="0.35">
      <c r="B44" s="2"/>
      <c r="C44" s="2"/>
      <c r="D44" s="2"/>
      <c r="E44" s="2"/>
      <c r="F44" s="2"/>
      <c r="G44" s="2"/>
      <c r="H44" s="2"/>
      <c r="I44" s="2"/>
      <c r="J44" s="2"/>
      <c r="K44" s="8"/>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9"/>
      <c r="AV44" s="12" t="str">
        <f t="shared" si="31"/>
        <v>-</v>
      </c>
      <c r="AW44" s="12" t="str">
        <f t="shared" si="32"/>
        <v>-</v>
      </c>
      <c r="AX44" s="12" t="str">
        <f t="shared" si="2"/>
        <v>-</v>
      </c>
      <c r="AY44" s="12" t="str">
        <f t="shared" si="3"/>
        <v>-</v>
      </c>
      <c r="AZ44" s="12" t="str">
        <f t="shared" si="4"/>
        <v>-</v>
      </c>
      <c r="BA44" s="12" t="str">
        <f t="shared" si="5"/>
        <v>-</v>
      </c>
      <c r="BB44" s="12" t="str">
        <f t="shared" si="33"/>
        <v>No</v>
      </c>
      <c r="BC44" s="12" t="str">
        <f t="shared" si="6"/>
        <v>No</v>
      </c>
      <c r="BD44" s="12" t="str">
        <f t="shared" si="7"/>
        <v>Yes</v>
      </c>
      <c r="BE44" s="12">
        <f t="shared" si="8"/>
        <v>162.96770820353461</v>
      </c>
      <c r="BF44" s="12">
        <f t="shared" si="9"/>
        <v>109.22759283335698</v>
      </c>
      <c r="BG44" s="12">
        <f t="shared" si="10"/>
        <v>349.78751335692925</v>
      </c>
      <c r="BH44" s="12">
        <f t="shared" si="11"/>
        <v>226.04739798675163</v>
      </c>
      <c r="BI44" s="12">
        <v>45</v>
      </c>
      <c r="BJ44" s="12">
        <v>295</v>
      </c>
      <c r="BK44" s="12">
        <v>79</v>
      </c>
      <c r="BL44" s="12">
        <v>176</v>
      </c>
      <c r="BM44" s="12">
        <v>121</v>
      </c>
      <c r="BN44" s="12">
        <f t="shared" si="34"/>
        <v>100</v>
      </c>
      <c r="BO44" s="12">
        <f t="shared" si="12"/>
        <v>208.5965004500315</v>
      </c>
      <c r="BP44" s="12">
        <f t="shared" si="13"/>
        <v>149.19953083036151</v>
      </c>
      <c r="BQ44" s="12">
        <f t="shared" si="14"/>
        <v>177.13179080971824</v>
      </c>
      <c r="BR44" s="12">
        <f t="shared" si="15"/>
        <v>170.33867295225264</v>
      </c>
      <c r="BS44" s="12">
        <f t="shared" si="16"/>
        <v>162.96770820353461</v>
      </c>
      <c r="BT44" s="12">
        <f t="shared" si="35"/>
        <v>173.94826817189067</v>
      </c>
      <c r="BU44" s="12">
        <f t="shared" si="17"/>
        <v>95.459415460183905</v>
      </c>
      <c r="BV44" s="12">
        <f t="shared" si="18"/>
        <v>123.39167543954062</v>
      </c>
      <c r="BW44" s="12">
        <f t="shared" si="19"/>
        <v>116.59855758207502</v>
      </c>
      <c r="BX44" s="12">
        <f t="shared" si="20"/>
        <v>109.22759283335698</v>
      </c>
      <c r="BY44" s="12">
        <f t="shared" si="21"/>
        <v>363.5965004500315</v>
      </c>
      <c r="BZ44" s="12">
        <f t="shared" si="22"/>
        <v>304.19953083036154</v>
      </c>
      <c r="CA44" s="12">
        <f t="shared" si="23"/>
        <v>343.18269316692579</v>
      </c>
      <c r="CB44" s="12">
        <f t="shared" si="24"/>
        <v>347.10470159057041</v>
      </c>
      <c r="CC44" s="12">
        <f t="shared" si="25"/>
        <v>349.78751335692925</v>
      </c>
      <c r="CD44" s="11">
        <f t="shared" si="26"/>
        <v>258.94826817189073</v>
      </c>
      <c r="CE44" s="11">
        <f t="shared" si="27"/>
        <v>180.45941546018392</v>
      </c>
      <c r="CF44" s="11">
        <f t="shared" si="28"/>
        <v>219.4425777967482</v>
      </c>
      <c r="CG44" s="11">
        <f t="shared" si="29"/>
        <v>223.36458622039282</v>
      </c>
      <c r="CH44" s="11">
        <f t="shared" si="30"/>
        <v>226.04739798675163</v>
      </c>
      <c r="CI44" s="22"/>
      <c r="CJ44" s="22"/>
      <c r="CK44" s="22"/>
      <c r="CL44" s="22"/>
      <c r="CM44" s="22"/>
      <c r="CN44" s="22"/>
      <c r="CO44" s="22"/>
      <c r="CP44" s="22"/>
      <c r="CQ44" s="8"/>
      <c r="CR44" s="8"/>
      <c r="CS44" s="8"/>
      <c r="CT44" s="8"/>
      <c r="CU44" s="8"/>
      <c r="CV44" s="8"/>
    </row>
    <row r="45" spans="2:100" x14ac:dyDescent="0.35">
      <c r="B45" s="2"/>
      <c r="C45" s="2"/>
      <c r="D45" s="2"/>
      <c r="E45" s="2"/>
      <c r="F45" s="2"/>
      <c r="G45" s="2"/>
      <c r="H45" s="2"/>
      <c r="I45" s="2"/>
      <c r="J45" s="2"/>
      <c r="K45" s="8"/>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9"/>
      <c r="AV45" s="12" t="str">
        <f t="shared" si="31"/>
        <v>-</v>
      </c>
      <c r="AW45" s="12" t="str">
        <f t="shared" si="32"/>
        <v>-</v>
      </c>
      <c r="AX45" s="12" t="str">
        <f t="shared" si="2"/>
        <v>-</v>
      </c>
      <c r="AY45" s="12" t="str">
        <f t="shared" si="3"/>
        <v>-</v>
      </c>
      <c r="AZ45" s="12" t="str">
        <f t="shared" si="4"/>
        <v>-</v>
      </c>
      <c r="BA45" s="12" t="str">
        <f t="shared" si="5"/>
        <v>-</v>
      </c>
      <c r="BB45" s="12" t="str">
        <f t="shared" si="33"/>
        <v>No</v>
      </c>
      <c r="BC45" s="12" t="str">
        <f t="shared" si="6"/>
        <v>No</v>
      </c>
      <c r="BD45" s="12" t="str">
        <f t="shared" si="7"/>
        <v>Yes</v>
      </c>
      <c r="BE45" s="12">
        <f t="shared" si="8"/>
        <v>180.85650616335434</v>
      </c>
      <c r="BF45" s="12">
        <f t="shared" si="9"/>
        <v>121.87108404319304</v>
      </c>
      <c r="BG45" s="12">
        <f t="shared" si="10"/>
        <v>336.12829162765837</v>
      </c>
      <c r="BH45" s="12">
        <f t="shared" si="11"/>
        <v>216.63364568179486</v>
      </c>
      <c r="BI45" s="12">
        <v>50</v>
      </c>
      <c r="BJ45" s="12">
        <v>295</v>
      </c>
      <c r="BK45" s="12">
        <v>77</v>
      </c>
      <c r="BL45" s="12">
        <v>178</v>
      </c>
      <c r="BM45" s="12">
        <v>122</v>
      </c>
      <c r="BN45" s="12">
        <f t="shared" si="34"/>
        <v>101</v>
      </c>
      <c r="BO45" s="12">
        <f t="shared" si="12"/>
        <v>225.98311072009852</v>
      </c>
      <c r="BP45" s="12">
        <f t="shared" si="13"/>
        <v>163.1674663843423</v>
      </c>
      <c r="BQ45" s="12">
        <f t="shared" si="14"/>
        <v>194.39104214959352</v>
      </c>
      <c r="BR45" s="12">
        <f t="shared" si="15"/>
        <v>187.96559971369925</v>
      </c>
      <c r="BS45" s="12">
        <f t="shared" si="16"/>
        <v>180.85650616335434</v>
      </c>
      <c r="BT45" s="12">
        <f t="shared" si="35"/>
        <v>189.97902189350654</v>
      </c>
      <c r="BU45" s="12">
        <f t="shared" si="17"/>
        <v>104.18204426418102</v>
      </c>
      <c r="BV45" s="12">
        <f t="shared" si="18"/>
        <v>135.40562002943221</v>
      </c>
      <c r="BW45" s="12">
        <f t="shared" si="19"/>
        <v>128.98017759353795</v>
      </c>
      <c r="BX45" s="12">
        <f t="shared" si="20"/>
        <v>121.87108404319304</v>
      </c>
      <c r="BY45" s="12">
        <f t="shared" si="21"/>
        <v>344.62234485752913</v>
      </c>
      <c r="BZ45" s="12">
        <f t="shared" si="22"/>
        <v>291.91376086323288</v>
      </c>
      <c r="CA45" s="12">
        <f t="shared" si="23"/>
        <v>328.3141236326465</v>
      </c>
      <c r="CB45" s="12">
        <f t="shared" si="24"/>
        <v>332.81326686259223</v>
      </c>
      <c r="CC45" s="12">
        <f t="shared" si="25"/>
        <v>336.12829162765837</v>
      </c>
      <c r="CD45" s="11">
        <f t="shared" si="26"/>
        <v>244.41132720226176</v>
      </c>
      <c r="CE45" s="11">
        <f t="shared" si="27"/>
        <v>172.41911491736937</v>
      </c>
      <c r="CF45" s="11">
        <f t="shared" si="28"/>
        <v>208.81947768678299</v>
      </c>
      <c r="CG45" s="11">
        <f t="shared" si="29"/>
        <v>213.31862091672872</v>
      </c>
      <c r="CH45" s="11">
        <f t="shared" si="30"/>
        <v>216.63364568179486</v>
      </c>
      <c r="CI45" s="22"/>
      <c r="CJ45" s="22"/>
      <c r="CK45" s="22"/>
      <c r="CL45" s="22"/>
      <c r="CM45" s="22"/>
      <c r="CN45" s="22"/>
      <c r="CO45" s="22"/>
      <c r="CP45" s="22"/>
      <c r="CQ45" s="8"/>
      <c r="CR45" s="8"/>
      <c r="CS45" s="8"/>
      <c r="CT45" s="8"/>
      <c r="CU45" s="8"/>
      <c r="CV45" s="8"/>
    </row>
    <row r="46" spans="2:100" x14ac:dyDescent="0.35">
      <c r="B46" s="2"/>
      <c r="C46" s="2"/>
      <c r="D46" s="2"/>
      <c r="E46" s="2"/>
      <c r="F46" s="2"/>
      <c r="G46" s="2"/>
      <c r="H46" s="2"/>
      <c r="I46" s="2"/>
      <c r="J46" s="2"/>
      <c r="K46" s="8"/>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9"/>
      <c r="AV46" s="9"/>
      <c r="AW46" s="9"/>
      <c r="AX46" s="12"/>
      <c r="AY46" s="9"/>
      <c r="AZ46" s="9"/>
      <c r="BA46" s="9"/>
      <c r="BB46" s="9"/>
      <c r="BC46" s="9"/>
      <c r="BD46" s="9"/>
      <c r="BE46" s="9"/>
      <c r="BF46" s="9"/>
      <c r="BG46" s="9"/>
      <c r="BH46" s="9"/>
      <c r="BI46" s="9"/>
      <c r="BJ46" s="9"/>
      <c r="BK46" s="9"/>
      <c r="BL46" s="9"/>
      <c r="BM46" s="9"/>
      <c r="BN46" s="9"/>
      <c r="BO46" s="19"/>
      <c r="BP46" s="19"/>
      <c r="BQ46" s="19"/>
      <c r="BR46" s="19"/>
      <c r="BS46" s="19"/>
      <c r="BT46" s="19"/>
      <c r="BU46" s="19"/>
      <c r="BV46" s="19"/>
      <c r="BW46" s="19"/>
      <c r="BX46" s="19"/>
      <c r="BY46" s="19"/>
      <c r="BZ46" s="19"/>
      <c r="CA46" s="19"/>
      <c r="CB46" s="19"/>
      <c r="CC46" s="19"/>
      <c r="CD46" s="22"/>
      <c r="CE46" s="22"/>
      <c r="CF46" s="22"/>
      <c r="CG46" s="22"/>
      <c r="CH46" s="22"/>
      <c r="CI46" s="22"/>
      <c r="CJ46" s="22"/>
      <c r="CK46" s="22"/>
      <c r="CL46" s="22"/>
      <c r="CM46" s="22"/>
      <c r="CN46" s="22"/>
      <c r="CO46" s="22"/>
      <c r="CP46" s="22"/>
      <c r="CQ46" s="8"/>
      <c r="CR46" s="8"/>
      <c r="CS46" s="8"/>
      <c r="CT46" s="8"/>
      <c r="CU46" s="8"/>
      <c r="CV46" s="8"/>
    </row>
    <row r="47" spans="2:100" x14ac:dyDescent="0.35">
      <c r="K47" s="8"/>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9"/>
      <c r="AV47" s="9"/>
      <c r="AW47" s="9"/>
      <c r="AX47" s="9"/>
      <c r="AY47" s="9"/>
      <c r="AZ47" s="9"/>
      <c r="BA47" s="9"/>
      <c r="BB47" s="9"/>
      <c r="BC47" s="9"/>
      <c r="BD47" s="9"/>
      <c r="BE47" s="9"/>
      <c r="BF47" s="9"/>
      <c r="BG47" s="9"/>
      <c r="BH47" s="9"/>
      <c r="BI47" s="9"/>
      <c r="BJ47" s="9"/>
      <c r="BK47" s="9"/>
      <c r="BL47" s="9"/>
      <c r="BM47" s="9"/>
      <c r="BN47" s="9"/>
      <c r="BO47" s="19"/>
      <c r="BP47" s="19"/>
      <c r="BQ47" s="19"/>
      <c r="BR47" s="19"/>
      <c r="BS47" s="19"/>
      <c r="BT47" s="19"/>
      <c r="BU47" s="19"/>
      <c r="BV47" s="19"/>
      <c r="BW47" s="19"/>
      <c r="BX47" s="19"/>
      <c r="BY47" s="19"/>
      <c r="BZ47" s="19"/>
      <c r="CA47" s="19"/>
      <c r="CB47" s="19"/>
      <c r="CC47" s="19"/>
      <c r="CD47" s="22"/>
      <c r="CE47" s="22"/>
      <c r="CF47" s="22"/>
      <c r="CG47" s="22"/>
      <c r="CH47" s="22"/>
      <c r="CI47" s="22"/>
      <c r="CJ47" s="22"/>
      <c r="CK47" s="22"/>
      <c r="CL47" s="22"/>
      <c r="CM47" s="22"/>
      <c r="CN47" s="22"/>
      <c r="CO47" s="22"/>
      <c r="CP47" s="22"/>
      <c r="CQ47" s="8"/>
      <c r="CR47" s="8"/>
      <c r="CS47" s="8"/>
      <c r="CT47" s="8"/>
      <c r="CU47" s="8"/>
      <c r="CV47" s="8"/>
    </row>
    <row r="48" spans="2:100" x14ac:dyDescent="0.35">
      <c r="K48" s="8"/>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2"/>
      <c r="AV48" s="12" t="s">
        <v>11</v>
      </c>
      <c r="AW48" s="12" t="s">
        <v>10</v>
      </c>
      <c r="AX48" s="9"/>
      <c r="AY48" s="9"/>
      <c r="AZ48" s="9"/>
      <c r="BA48" s="9"/>
      <c r="BB48" s="9"/>
      <c r="BC48" s="9"/>
      <c r="BD48" s="9"/>
      <c r="BE48" s="9"/>
      <c r="BF48" s="9"/>
      <c r="BG48" s="9"/>
      <c r="BH48" s="9"/>
      <c r="BI48" s="9"/>
      <c r="BJ48" s="9"/>
      <c r="BK48" s="9"/>
      <c r="BL48" s="9"/>
      <c r="BM48" s="9"/>
      <c r="BN48" s="9"/>
      <c r="BO48" s="19"/>
      <c r="BP48" s="19"/>
      <c r="BQ48" s="19"/>
      <c r="BR48" s="19"/>
      <c r="BS48" s="19"/>
      <c r="BT48" s="19"/>
      <c r="BU48" s="19"/>
      <c r="BV48" s="19"/>
      <c r="BW48" s="19"/>
      <c r="BX48" s="19"/>
      <c r="BY48" s="19"/>
      <c r="BZ48" s="19"/>
      <c r="CA48" s="19"/>
      <c r="CB48" s="19"/>
      <c r="CC48" s="19"/>
      <c r="CD48" s="22"/>
      <c r="CE48" s="22"/>
      <c r="CF48" s="22"/>
      <c r="CG48" s="22"/>
      <c r="CH48" s="22"/>
      <c r="CI48" s="22"/>
      <c r="CJ48" s="22"/>
      <c r="CK48" s="22"/>
      <c r="CL48" s="22"/>
      <c r="CM48" s="22"/>
      <c r="CN48" s="22"/>
      <c r="CO48" s="22"/>
      <c r="CP48" s="22"/>
      <c r="CQ48" s="8"/>
      <c r="CR48" s="8"/>
      <c r="CS48" s="8"/>
      <c r="CT48" s="8"/>
      <c r="CU48" s="8"/>
      <c r="CV48" s="8"/>
    </row>
    <row r="49" spans="2:100" x14ac:dyDescent="0.35">
      <c r="B49" s="2"/>
      <c r="C49" s="2"/>
      <c r="D49" s="2"/>
      <c r="E49" s="2"/>
      <c r="F49" s="2"/>
      <c r="G49" s="2"/>
      <c r="H49" s="2"/>
      <c r="I49" s="2"/>
      <c r="J49" s="2"/>
      <c r="K49" s="8"/>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2" t="s">
        <v>44</v>
      </c>
      <c r="AV49" s="12">
        <f>-(C6/2)</f>
        <v>-25</v>
      </c>
      <c r="AW49" s="12">
        <f>0-C7</f>
        <v>-25</v>
      </c>
      <c r="AX49" s="9"/>
      <c r="AY49" s="9"/>
      <c r="AZ49" s="9"/>
      <c r="BA49" s="9"/>
      <c r="BB49" s="9"/>
      <c r="BC49" s="9"/>
      <c r="BD49" s="9"/>
      <c r="BE49" s="9"/>
      <c r="BF49" s="9"/>
      <c r="BG49" s="9"/>
      <c r="BH49" s="9"/>
      <c r="BI49" s="9"/>
      <c r="BJ49" s="9"/>
      <c r="BK49" s="9"/>
      <c r="BL49" s="9"/>
      <c r="BM49" s="9"/>
      <c r="BN49" s="9"/>
      <c r="BO49" s="19"/>
      <c r="BP49" s="19"/>
      <c r="BQ49" s="19"/>
      <c r="BR49" s="19"/>
      <c r="BS49" s="19"/>
      <c r="BT49" s="19"/>
      <c r="BU49" s="19"/>
      <c r="BV49" s="19"/>
      <c r="BW49" s="19"/>
      <c r="BX49" s="19"/>
      <c r="BY49" s="19"/>
      <c r="BZ49" s="19"/>
      <c r="CA49" s="19"/>
      <c r="CB49" s="19"/>
      <c r="CC49" s="19"/>
      <c r="CD49" s="22"/>
      <c r="CE49" s="22"/>
      <c r="CF49" s="22"/>
      <c r="CG49" s="22"/>
      <c r="CH49" s="22"/>
      <c r="CI49" s="22"/>
      <c r="CJ49" s="22"/>
      <c r="CK49" s="22"/>
      <c r="CL49" s="22"/>
      <c r="CM49" s="22"/>
      <c r="CN49" s="22"/>
      <c r="CO49" s="22"/>
      <c r="CP49" s="22"/>
      <c r="CQ49" s="8"/>
      <c r="CR49" s="8"/>
      <c r="CS49" s="8"/>
      <c r="CT49" s="8"/>
      <c r="CU49" s="8"/>
      <c r="CV49" s="8"/>
    </row>
    <row r="50" spans="2:100" x14ac:dyDescent="0.35">
      <c r="B50" s="2"/>
      <c r="C50" s="2"/>
      <c r="D50" s="2"/>
      <c r="E50" s="2"/>
      <c r="F50" s="2"/>
      <c r="G50" s="2"/>
      <c r="H50" s="2"/>
      <c r="I50" s="2"/>
      <c r="J50" s="2"/>
      <c r="K50" s="8"/>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2" t="s">
        <v>45</v>
      </c>
      <c r="AV50" s="12">
        <f>(120-BA4)-(C6/2)+60</f>
        <v>149.39611541400234</v>
      </c>
      <c r="AW50" s="12">
        <f>0-C7</f>
        <v>-25</v>
      </c>
      <c r="AX50" s="9"/>
      <c r="AY50" s="9"/>
      <c r="AZ50" s="12" t="s">
        <v>4</v>
      </c>
      <c r="BA50" s="12" t="s">
        <v>7</v>
      </c>
      <c r="BB50" s="12" t="s">
        <v>33</v>
      </c>
      <c r="BC50" s="12" t="s">
        <v>34</v>
      </c>
      <c r="BD50" s="12" t="s">
        <v>8</v>
      </c>
      <c r="BE50" s="12" t="s">
        <v>35</v>
      </c>
      <c r="BF50" s="12" t="s">
        <v>36</v>
      </c>
      <c r="BG50" s="9"/>
      <c r="BH50" s="9"/>
      <c r="BI50" s="9"/>
      <c r="BJ50" s="9"/>
      <c r="BK50" s="9"/>
      <c r="BL50" s="9"/>
      <c r="BM50" s="9"/>
      <c r="BN50" s="9"/>
      <c r="BO50" s="19"/>
      <c r="BP50" s="19"/>
      <c r="BQ50" s="19"/>
      <c r="BR50" s="19"/>
      <c r="BS50" s="19"/>
      <c r="BT50" s="19"/>
      <c r="BU50" s="19"/>
      <c r="BV50" s="19"/>
      <c r="BW50" s="19"/>
      <c r="BX50" s="19"/>
      <c r="BY50" s="19"/>
      <c r="BZ50" s="19"/>
      <c r="CA50" s="19"/>
      <c r="CB50" s="19"/>
      <c r="CC50" s="19"/>
      <c r="CD50" s="22"/>
      <c r="CE50" s="22"/>
      <c r="CF50" s="22"/>
      <c r="CG50" s="22"/>
      <c r="CH50" s="22"/>
      <c r="CI50" s="22"/>
      <c r="CJ50" s="22"/>
      <c r="CK50" s="22"/>
      <c r="CL50" s="22"/>
      <c r="CM50" s="22"/>
      <c r="CN50" s="22"/>
      <c r="CO50" s="22"/>
      <c r="CP50" s="22"/>
      <c r="CQ50" s="8"/>
      <c r="CR50" s="8"/>
      <c r="CS50" s="8"/>
      <c r="CT50" s="8"/>
      <c r="CU50" s="8"/>
      <c r="CV50" s="8"/>
    </row>
    <row r="51" spans="2:100" x14ac:dyDescent="0.35">
      <c r="B51" s="2"/>
      <c r="C51" s="2"/>
      <c r="D51" s="2"/>
      <c r="E51" s="2"/>
      <c r="F51" s="2"/>
      <c r="G51" s="2"/>
      <c r="H51" s="2"/>
      <c r="I51" s="2"/>
      <c r="J51" s="2"/>
      <c r="K51" s="8"/>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2" t="s">
        <v>46</v>
      </c>
      <c r="AV51" s="12">
        <f>IF(C5="Uncut",AV50+(295-BA3)*COS(C12*PI()/180),IF(C5="Straight",AV50+(295-BA3)*COS(C12*PI()/180),IF(C5="S-Bend 10 Deg",AV50+(295-BA3+38)*COS(C12*PI()/180),IF(C5="S-Bend 20 Deg",AV50+(295-BA3+38)*COS(C12*PI()/180),IF(C5="S-Bend 30 Deg",AV50+(295-BA3+38)*COS(C12*PI()/180),)))))</f>
        <v>255.68365111445064</v>
      </c>
      <c r="AW51" s="12">
        <f>IF(C5="Uncut",(295-BA3)*SIN(C12*PI()/180),IF(C5="Straight",(295-BA3)*SIN(C12*PI()/180),IF(C5="S-Bend 10 Deg",(295-BA3+38)*SIN(C12*PI()/180),IF(C5="S-Bend 20 Deg",(295-BA3+38)*SIN(C12*PI()/180),IF(C5="S-Bend 30 Deg",(295-BA3+38)*SIN(C12*PI()/180),)))))-C7</f>
        <v>64.185832004988129</v>
      </c>
      <c r="AX51" s="9"/>
      <c r="AY51" s="9"/>
      <c r="AZ51" s="12">
        <v>20</v>
      </c>
      <c r="BA51" s="12">
        <f>BE39-$C$7</f>
        <v>43.798344109937915</v>
      </c>
      <c r="BB51" s="12">
        <f t="shared" ref="BB51:BB57" si="36">BC51-(120-$C$6)</f>
        <v>339.80749594159283</v>
      </c>
      <c r="BC51" s="12">
        <f>BG39</f>
        <v>409.80749594159283</v>
      </c>
      <c r="BD51" s="12">
        <f>BF39-$C$7</f>
        <v>15.410672213907425</v>
      </c>
      <c r="BE51" s="12">
        <f>BH39</f>
        <v>261.81300841636244</v>
      </c>
      <c r="BF51" s="12">
        <f t="shared" ref="BF51:BF57" si="37">BE51+120-$C$6</f>
        <v>331.81300841636244</v>
      </c>
      <c r="BG51" s="9"/>
      <c r="BH51" s="9"/>
      <c r="BI51" s="9"/>
      <c r="BJ51" s="9"/>
      <c r="BK51" s="9"/>
      <c r="BL51" s="9"/>
      <c r="BM51" s="9"/>
      <c r="BN51" s="9"/>
      <c r="BO51" s="19"/>
      <c r="BP51" s="19"/>
      <c r="BQ51" s="19"/>
      <c r="BR51" s="19"/>
      <c r="BS51" s="19"/>
      <c r="BT51" s="19"/>
      <c r="BU51" s="19"/>
      <c r="BV51" s="19"/>
      <c r="BW51" s="19"/>
      <c r="BX51" s="19"/>
      <c r="BY51" s="19"/>
      <c r="BZ51" s="19"/>
      <c r="CA51" s="19"/>
      <c r="CB51" s="19"/>
      <c r="CC51" s="19"/>
      <c r="CD51" s="22"/>
      <c r="CE51" s="22"/>
      <c r="CF51" s="22"/>
      <c r="CG51" s="22"/>
      <c r="CH51" s="22"/>
      <c r="CI51" s="22"/>
      <c r="CJ51" s="22"/>
      <c r="CK51" s="22"/>
      <c r="CL51" s="22"/>
      <c r="CM51" s="22"/>
      <c r="CN51" s="22"/>
      <c r="CO51" s="22"/>
      <c r="CP51" s="22"/>
      <c r="CQ51" s="8"/>
      <c r="CR51" s="8"/>
      <c r="CS51" s="8"/>
      <c r="CT51" s="8"/>
      <c r="CU51" s="8"/>
      <c r="CV51" s="8"/>
    </row>
    <row r="52" spans="2:100" x14ac:dyDescent="0.35">
      <c r="B52" s="2"/>
      <c r="C52" s="2"/>
      <c r="D52" s="2"/>
      <c r="E52" s="2"/>
      <c r="F52" s="2"/>
      <c r="G52" s="2"/>
      <c r="H52" s="2"/>
      <c r="I52" s="2"/>
      <c r="J52" s="2"/>
      <c r="K52" s="8"/>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2" t="s">
        <v>47</v>
      </c>
      <c r="AV52" s="12">
        <f>IF(C5="Uncut",AV51,IF(C5="Straight",35*COS((C12)*PI()/180)+AV51,IF(C5="S-Bend 10 Deg",45*COS((C12-10)*PI()/180)+AV51,IF(C5="S-Bend 20 Deg",45*COS((C12-20)*PI()/180)+AV51,IF(C5="S-Bend 30 Deg",45*COS((C12-30)*PI()/180)+AV51,)))))</f>
        <v>300</v>
      </c>
      <c r="AW52" s="12">
        <f>IF(C5="Uncut",AW51,IF(C5="Straight",35*SIN((C12)*PI()/180)+AW51,IF(C5="S-Bend 10 Deg",45*SIN((C12-10)*PI()/180)+AW51,IF(C5="S-Bend 20 Deg",45*SIN((C12-20)*PI()/180)+AW51,IF(C5="S-Bend 30 Deg",45*SIN((C12-30)*PI()/180)+AW51,)))))</f>
        <v>72</v>
      </c>
      <c r="AX52" s="9"/>
      <c r="AY52" s="9"/>
      <c r="AZ52" s="12">
        <v>25</v>
      </c>
      <c r="BA52" s="12">
        <f t="shared" ref="BA52:BA57" si="38">BE40-$C$7</f>
        <v>63.631390897568565</v>
      </c>
      <c r="BB52" s="12">
        <f t="shared" si="36"/>
        <v>328.31016677515487</v>
      </c>
      <c r="BC52" s="12">
        <f t="shared" ref="BC52:BC57" si="39">BG40</f>
        <v>398.31016677515487</v>
      </c>
      <c r="BD52" s="12">
        <f t="shared" ref="BD52:BD57" si="40">BF40-$C$7</f>
        <v>30.244548220053304</v>
      </c>
      <c r="BE52" s="12">
        <f t="shared" ref="BE52:BE57" si="41">BH40</f>
        <v>256.71185159925955</v>
      </c>
      <c r="BF52" s="12">
        <f t="shared" si="37"/>
        <v>326.71185159925955</v>
      </c>
      <c r="BG52" s="9"/>
      <c r="BH52" s="9"/>
      <c r="BI52" s="9"/>
      <c r="BJ52" s="9"/>
      <c r="BK52" s="9"/>
      <c r="BL52" s="9"/>
      <c r="BM52" s="9"/>
      <c r="BN52" s="9"/>
      <c r="BO52" s="19"/>
      <c r="BP52" s="19"/>
      <c r="BQ52" s="19"/>
      <c r="BR52" s="19"/>
      <c r="BS52" s="19"/>
      <c r="BT52" s="19"/>
      <c r="BU52" s="19"/>
      <c r="BV52" s="19"/>
      <c r="BW52" s="19"/>
      <c r="BX52" s="19"/>
      <c r="BY52" s="19"/>
      <c r="BZ52" s="19"/>
      <c r="CA52" s="19"/>
      <c r="CB52" s="19"/>
      <c r="CC52" s="19"/>
      <c r="CD52" s="22"/>
      <c r="CE52" s="22"/>
      <c r="CF52" s="22"/>
      <c r="CG52" s="22"/>
      <c r="CH52" s="22"/>
      <c r="CI52" s="22"/>
      <c r="CJ52" s="22"/>
      <c r="CK52" s="22"/>
      <c r="CL52" s="22"/>
      <c r="CM52" s="22"/>
      <c r="CN52" s="22"/>
      <c r="CO52" s="22"/>
      <c r="CP52" s="22"/>
      <c r="CQ52" s="8"/>
      <c r="CR52" s="8"/>
      <c r="CS52" s="8"/>
      <c r="CT52" s="8"/>
      <c r="CU52" s="8"/>
      <c r="CV52" s="8"/>
    </row>
    <row r="53" spans="2:100" x14ac:dyDescent="0.35">
      <c r="B53" s="2"/>
      <c r="C53" s="2"/>
      <c r="D53" s="2"/>
      <c r="E53" s="2"/>
      <c r="F53" s="2"/>
      <c r="G53" s="2"/>
      <c r="H53" s="2"/>
      <c r="I53" s="2"/>
      <c r="J53" s="2"/>
      <c r="K53" s="8"/>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9"/>
      <c r="AV53" s="12">
        <f>IF(C5="S-Bend 10 Deg",10,IF(C5="S-Bend 20 Deg",20,IF(C5="S-Bend 30 Deg",30)))</f>
        <v>30</v>
      </c>
      <c r="AW53" s="9"/>
      <c r="AX53" s="9"/>
      <c r="AY53" s="9"/>
      <c r="AZ53" s="12">
        <v>30</v>
      </c>
      <c r="BA53" s="12">
        <f t="shared" si="38"/>
        <v>82.999999999999986</v>
      </c>
      <c r="BB53" s="12">
        <f t="shared" si="36"/>
        <v>317.06148721743875</v>
      </c>
      <c r="BC53" s="12">
        <f t="shared" si="39"/>
        <v>387.06148721743875</v>
      </c>
      <c r="BD53" s="12">
        <f t="shared" si="40"/>
        <v>44.499999999999986</v>
      </c>
      <c r="BE53" s="12">
        <f t="shared" si="41"/>
        <v>250.37753112603698</v>
      </c>
      <c r="BF53" s="12">
        <f t="shared" si="37"/>
        <v>320.37753112603696</v>
      </c>
      <c r="BG53" s="9"/>
      <c r="BH53" s="9"/>
      <c r="BI53" s="9"/>
      <c r="BJ53" s="9"/>
      <c r="BK53" s="9"/>
      <c r="BL53" s="9"/>
      <c r="BM53" s="9"/>
      <c r="BN53" s="9"/>
      <c r="BO53" s="19"/>
      <c r="BP53" s="19"/>
      <c r="BQ53" s="19"/>
      <c r="BR53" s="19"/>
      <c r="BS53" s="19"/>
      <c r="BT53" s="19"/>
      <c r="BU53" s="19"/>
      <c r="BV53" s="19"/>
      <c r="BW53" s="19"/>
      <c r="BX53" s="19"/>
      <c r="BY53" s="19"/>
      <c r="BZ53" s="19"/>
      <c r="CA53" s="19"/>
      <c r="CB53" s="19"/>
      <c r="CC53" s="19"/>
      <c r="CD53" s="22"/>
      <c r="CE53" s="22"/>
      <c r="CF53" s="22"/>
      <c r="CG53" s="22"/>
      <c r="CH53" s="22"/>
      <c r="CI53" s="22"/>
      <c r="CJ53" s="22"/>
      <c r="CK53" s="22"/>
      <c r="CL53" s="22"/>
      <c r="CM53" s="22"/>
      <c r="CN53" s="22"/>
      <c r="CO53" s="22"/>
      <c r="CP53" s="22"/>
      <c r="CQ53" s="8"/>
      <c r="CR53" s="8"/>
      <c r="CS53" s="8"/>
      <c r="CT53" s="8"/>
      <c r="CU53" s="8"/>
      <c r="CV53" s="8"/>
    </row>
    <row r="54" spans="2:100" x14ac:dyDescent="0.35">
      <c r="B54" s="2"/>
      <c r="C54" s="2"/>
      <c r="D54" s="2"/>
      <c r="E54" s="2"/>
      <c r="F54" s="2"/>
      <c r="G54" s="2"/>
      <c r="H54" s="2"/>
      <c r="I54" s="2"/>
      <c r="J54" s="2"/>
      <c r="K54" s="8"/>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2" t="s">
        <v>50</v>
      </c>
      <c r="AV54" s="12">
        <f>-C6/2</f>
        <v>-25</v>
      </c>
      <c r="AW54" s="12">
        <f>AW49</f>
        <v>-25</v>
      </c>
      <c r="AX54" s="9"/>
      <c r="AY54" s="9"/>
      <c r="AZ54" s="12">
        <v>35</v>
      </c>
      <c r="BA54" s="12">
        <f t="shared" si="38"/>
        <v>101.66736580276847</v>
      </c>
      <c r="BB54" s="12">
        <f t="shared" si="36"/>
        <v>305.12729889197277</v>
      </c>
      <c r="BC54" s="12">
        <f t="shared" si="39"/>
        <v>375.12729889197277</v>
      </c>
      <c r="BD54" s="12">
        <f t="shared" si="40"/>
        <v>58.075556640088962</v>
      </c>
      <c r="BE54" s="12">
        <f t="shared" si="41"/>
        <v>242.87174352600942</v>
      </c>
      <c r="BF54" s="12">
        <f t="shared" si="37"/>
        <v>312.87174352600942</v>
      </c>
      <c r="BG54" s="9"/>
      <c r="BH54" s="9"/>
      <c r="BI54" s="9"/>
      <c r="BJ54" s="9"/>
      <c r="BK54" s="9"/>
      <c r="BL54" s="9"/>
      <c r="BM54" s="9"/>
      <c r="BN54" s="9"/>
      <c r="BO54" s="19"/>
      <c r="BP54" s="19"/>
      <c r="BQ54" s="19"/>
      <c r="BR54" s="19"/>
      <c r="BS54" s="19"/>
      <c r="BT54" s="19"/>
      <c r="BU54" s="19"/>
      <c r="BV54" s="19"/>
      <c r="BW54" s="19"/>
      <c r="BX54" s="19"/>
      <c r="BY54" s="19"/>
      <c r="BZ54" s="19"/>
      <c r="CA54" s="19"/>
      <c r="CB54" s="19"/>
      <c r="CC54" s="19"/>
      <c r="CD54" s="22"/>
      <c r="CE54" s="22"/>
      <c r="CF54" s="22"/>
      <c r="CG54" s="22"/>
      <c r="CH54" s="22"/>
      <c r="CI54" s="22"/>
      <c r="CJ54" s="22"/>
      <c r="CK54" s="22"/>
      <c r="CL54" s="22"/>
      <c r="CM54" s="22"/>
      <c r="CN54" s="22"/>
      <c r="CO54" s="22"/>
      <c r="CP54" s="22"/>
      <c r="CQ54" s="8"/>
      <c r="CR54" s="8"/>
      <c r="CS54" s="8"/>
      <c r="CT54" s="8"/>
      <c r="CU54" s="8"/>
      <c r="CV54" s="8"/>
    </row>
    <row r="55" spans="2:100" x14ac:dyDescent="0.35">
      <c r="B55" s="2"/>
      <c r="C55" s="2"/>
      <c r="D55" s="2"/>
      <c r="E55" s="2"/>
      <c r="F55" s="2"/>
      <c r="G55" s="2"/>
      <c r="H55" s="2"/>
      <c r="I55" s="2"/>
      <c r="J55" s="2"/>
      <c r="K55" s="8"/>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2" t="s">
        <v>49</v>
      </c>
      <c r="AV55" s="20">
        <f>AV54-C14</f>
        <v>-30.603884585997662</v>
      </c>
      <c r="AW55" s="12">
        <f>AW54</f>
        <v>-25</v>
      </c>
      <c r="AX55" s="9"/>
      <c r="AY55" s="9"/>
      <c r="AZ55" s="12">
        <v>40</v>
      </c>
      <c r="BA55" s="12">
        <f t="shared" si="38"/>
        <v>119.72792885824472</v>
      </c>
      <c r="BB55" s="12">
        <f t="shared" si="36"/>
        <v>292.48381526989169</v>
      </c>
      <c r="BC55" s="12">
        <f t="shared" si="39"/>
        <v>362.48381526989169</v>
      </c>
      <c r="BD55" s="12">
        <f t="shared" si="40"/>
        <v>71.518858131754286</v>
      </c>
      <c r="BE55" s="12">
        <f t="shared" si="41"/>
        <v>235.0304820359683</v>
      </c>
      <c r="BF55" s="12">
        <f t="shared" si="37"/>
        <v>305.0304820359683</v>
      </c>
      <c r="BG55" s="9"/>
      <c r="BH55" s="9"/>
      <c r="BI55" s="9"/>
      <c r="BJ55" s="9"/>
      <c r="BK55" s="9"/>
      <c r="BL55" s="9"/>
      <c r="BM55" s="9"/>
      <c r="BN55" s="9"/>
      <c r="BO55" s="19"/>
      <c r="BP55" s="19"/>
      <c r="BQ55" s="19"/>
      <c r="BR55" s="19"/>
      <c r="BS55" s="19"/>
      <c r="BT55" s="19"/>
      <c r="BU55" s="19"/>
      <c r="BV55" s="19"/>
      <c r="BW55" s="19"/>
      <c r="BX55" s="19"/>
      <c r="BY55" s="19"/>
      <c r="BZ55" s="19"/>
      <c r="CA55" s="19"/>
      <c r="CB55" s="19"/>
      <c r="CC55" s="19"/>
      <c r="CD55" s="22"/>
      <c r="CE55" s="22"/>
      <c r="CF55" s="22"/>
      <c r="CG55" s="22"/>
      <c r="CH55" s="22"/>
      <c r="CI55" s="22"/>
      <c r="CJ55" s="22"/>
      <c r="CK55" s="22"/>
      <c r="CL55" s="22"/>
      <c r="CM55" s="22"/>
      <c r="CN55" s="22"/>
      <c r="CO55" s="22"/>
      <c r="CP55" s="22"/>
      <c r="CQ55" s="8"/>
      <c r="CR55" s="8"/>
      <c r="CS55" s="8"/>
      <c r="CT55" s="8"/>
      <c r="CU55" s="8"/>
      <c r="CV55" s="8"/>
    </row>
    <row r="56" spans="2:100" x14ac:dyDescent="0.35">
      <c r="B56" s="2"/>
      <c r="C56" s="2"/>
      <c r="D56" s="2"/>
      <c r="E56" s="2"/>
      <c r="F56" s="2"/>
      <c r="G56" s="2"/>
      <c r="H56" s="2"/>
      <c r="I56" s="2"/>
      <c r="J56" s="2"/>
      <c r="K56" s="8"/>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9"/>
      <c r="AV56" s="12"/>
      <c r="AW56" s="9"/>
      <c r="AX56" s="9"/>
      <c r="AY56" s="9"/>
      <c r="AZ56" s="12">
        <v>45</v>
      </c>
      <c r="BA56" s="12">
        <f t="shared" si="38"/>
        <v>137.96770820353461</v>
      </c>
      <c r="BB56" s="12">
        <f t="shared" si="36"/>
        <v>279.78751335692925</v>
      </c>
      <c r="BC56" s="12">
        <f t="shared" si="39"/>
        <v>349.78751335692925</v>
      </c>
      <c r="BD56" s="12">
        <f t="shared" si="40"/>
        <v>84.227592833356979</v>
      </c>
      <c r="BE56" s="12">
        <f t="shared" si="41"/>
        <v>226.04739798675163</v>
      </c>
      <c r="BF56" s="12">
        <f t="shared" si="37"/>
        <v>296.04739798675166</v>
      </c>
      <c r="BG56" s="9"/>
      <c r="BH56" s="9"/>
      <c r="BI56" s="9"/>
      <c r="BJ56" s="9"/>
      <c r="BK56" s="9"/>
      <c r="BL56" s="9"/>
      <c r="BM56" s="9"/>
      <c r="BN56" s="9"/>
      <c r="BO56" s="19"/>
      <c r="BP56" s="19"/>
      <c r="BQ56" s="19"/>
      <c r="BR56" s="19"/>
      <c r="BS56" s="19"/>
      <c r="BT56" s="19"/>
      <c r="BU56" s="19"/>
      <c r="BV56" s="19"/>
      <c r="BW56" s="19"/>
      <c r="BX56" s="19"/>
      <c r="BY56" s="19"/>
      <c r="BZ56" s="19"/>
      <c r="CA56" s="19"/>
      <c r="CB56" s="19"/>
      <c r="CC56" s="19"/>
      <c r="CD56" s="22"/>
      <c r="CE56" s="22"/>
      <c r="CF56" s="22"/>
      <c r="CG56" s="22"/>
      <c r="CH56" s="22"/>
      <c r="CI56" s="22"/>
      <c r="CJ56" s="22"/>
      <c r="CK56" s="22"/>
      <c r="CL56" s="22"/>
      <c r="CM56" s="22"/>
      <c r="CN56" s="22"/>
      <c r="CO56" s="22"/>
      <c r="CP56" s="22"/>
      <c r="CQ56" s="8"/>
      <c r="CR56" s="8"/>
      <c r="CS56" s="8"/>
      <c r="CT56" s="8"/>
      <c r="CU56" s="8"/>
      <c r="CV56" s="8"/>
    </row>
    <row r="57" spans="2:100" x14ac:dyDescent="0.35">
      <c r="B57" s="2"/>
      <c r="C57" s="2"/>
      <c r="D57" s="2"/>
      <c r="E57" s="2"/>
      <c r="F57" s="2"/>
      <c r="G57" s="2"/>
      <c r="H57" s="2"/>
      <c r="I57" s="2"/>
      <c r="J57" s="2"/>
      <c r="K57" s="8"/>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9"/>
      <c r="AV57" s="9"/>
      <c r="AW57" s="9"/>
      <c r="AX57" s="9"/>
      <c r="AY57" s="9"/>
      <c r="AZ57" s="12">
        <v>50</v>
      </c>
      <c r="BA57" s="12">
        <f t="shared" si="38"/>
        <v>155.85650616335434</v>
      </c>
      <c r="BB57" s="12">
        <f t="shared" si="36"/>
        <v>266.12829162765837</v>
      </c>
      <c r="BC57" s="12">
        <f t="shared" si="39"/>
        <v>336.12829162765837</v>
      </c>
      <c r="BD57" s="12">
        <f t="shared" si="40"/>
        <v>96.871084043193036</v>
      </c>
      <c r="BE57" s="12">
        <f t="shared" si="41"/>
        <v>216.63364568179486</v>
      </c>
      <c r="BF57" s="12">
        <f t="shared" si="37"/>
        <v>286.63364568179486</v>
      </c>
      <c r="BG57" s="9"/>
      <c r="BH57" s="9"/>
      <c r="BI57" s="9"/>
      <c r="BJ57" s="9"/>
      <c r="BK57" s="9"/>
      <c r="BL57" s="9"/>
      <c r="BM57" s="9"/>
      <c r="BN57" s="9"/>
      <c r="BO57" s="19"/>
      <c r="BP57" s="19"/>
      <c r="BQ57" s="19"/>
      <c r="BR57" s="19"/>
      <c r="BS57" s="19"/>
      <c r="BT57" s="19"/>
      <c r="BU57" s="19"/>
      <c r="BV57" s="19"/>
      <c r="BW57" s="19"/>
      <c r="BX57" s="19"/>
      <c r="BY57" s="19"/>
      <c r="BZ57" s="19"/>
      <c r="CA57" s="19"/>
      <c r="CB57" s="19"/>
      <c r="CC57" s="19"/>
      <c r="CD57" s="22"/>
      <c r="CE57" s="22"/>
      <c r="CF57" s="22"/>
      <c r="CG57" s="22"/>
      <c r="CH57" s="22"/>
      <c r="CI57" s="22"/>
      <c r="CJ57" s="22"/>
      <c r="CK57" s="22"/>
      <c r="CL57" s="22"/>
      <c r="CM57" s="22"/>
      <c r="CN57" s="22"/>
      <c r="CO57" s="22"/>
      <c r="CP57" s="22"/>
      <c r="CQ57" s="8"/>
      <c r="CR57" s="8"/>
      <c r="CS57" s="8"/>
      <c r="CT57" s="8"/>
      <c r="CU57" s="8"/>
      <c r="CV57" s="8"/>
    </row>
    <row r="58" spans="2:100" x14ac:dyDescent="0.35">
      <c r="B58" s="2"/>
      <c r="C58" s="2"/>
      <c r="D58" s="2"/>
      <c r="E58" s="2"/>
      <c r="F58" s="2"/>
      <c r="G58" s="2"/>
      <c r="H58" s="2"/>
      <c r="I58" s="2"/>
      <c r="J58" s="2"/>
      <c r="K58" s="8"/>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9"/>
      <c r="AV58" s="9"/>
      <c r="AW58" s="9"/>
      <c r="AX58" s="9"/>
      <c r="AY58" s="9"/>
      <c r="AZ58" s="9"/>
      <c r="BA58" s="9"/>
      <c r="BB58" s="9"/>
      <c r="BC58" s="9"/>
      <c r="BD58" s="9"/>
      <c r="BE58" s="9"/>
      <c r="BF58" s="9"/>
      <c r="BG58" s="9"/>
      <c r="BH58" s="9"/>
      <c r="BI58" s="9"/>
      <c r="BJ58" s="9"/>
      <c r="BK58" s="9"/>
      <c r="BL58" s="9"/>
      <c r="BM58" s="9"/>
      <c r="BN58" s="9"/>
      <c r="BO58" s="19"/>
      <c r="BP58" s="19"/>
      <c r="BQ58" s="19"/>
      <c r="BR58" s="19"/>
      <c r="BS58" s="19"/>
      <c r="BT58" s="19"/>
      <c r="BU58" s="19"/>
      <c r="BV58" s="19"/>
      <c r="BW58" s="19"/>
      <c r="BX58" s="19"/>
      <c r="BY58" s="19"/>
      <c r="BZ58" s="19"/>
      <c r="CA58" s="19"/>
      <c r="CB58" s="19"/>
      <c r="CC58" s="19"/>
      <c r="CD58" s="22"/>
      <c r="CE58" s="22"/>
      <c r="CF58" s="22"/>
      <c r="CG58" s="22"/>
      <c r="CH58" s="22"/>
      <c r="CI58" s="22"/>
      <c r="CJ58" s="22"/>
      <c r="CK58" s="22"/>
      <c r="CL58" s="22"/>
      <c r="CM58" s="22"/>
      <c r="CN58" s="22"/>
      <c r="CO58" s="22"/>
      <c r="CP58" s="22"/>
      <c r="CQ58" s="8"/>
      <c r="CR58" s="8"/>
      <c r="CS58" s="8"/>
      <c r="CT58" s="8"/>
      <c r="CU58" s="8"/>
      <c r="CV58" s="8"/>
    </row>
    <row r="59" spans="2:100" x14ac:dyDescent="0.35">
      <c r="B59" s="2"/>
      <c r="C59" s="2"/>
      <c r="D59" s="2"/>
      <c r="E59" s="2"/>
      <c r="F59" s="2"/>
      <c r="G59" s="2"/>
      <c r="H59" s="2"/>
      <c r="I59" s="2"/>
      <c r="J59" s="2"/>
      <c r="K59" s="8"/>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9"/>
      <c r="AV59" s="9"/>
      <c r="AW59" s="9"/>
      <c r="AX59" s="9"/>
      <c r="AY59" s="9"/>
      <c r="AZ59" s="9"/>
      <c r="BA59" s="9"/>
      <c r="BB59" s="9"/>
      <c r="BC59" s="9"/>
      <c r="BD59" s="9"/>
      <c r="BE59" s="9"/>
      <c r="BF59" s="9"/>
      <c r="BG59" s="9"/>
      <c r="BH59" s="9"/>
      <c r="BI59" s="9"/>
      <c r="BJ59" s="9"/>
      <c r="BK59" s="9"/>
      <c r="BL59" s="9"/>
      <c r="BM59" s="9"/>
      <c r="BN59" s="9"/>
      <c r="BO59" s="19"/>
      <c r="BP59" s="19"/>
      <c r="BQ59" s="19"/>
      <c r="BR59" s="19"/>
      <c r="BS59" s="19"/>
      <c r="BT59" s="19"/>
      <c r="BU59" s="19"/>
      <c r="BV59" s="19"/>
      <c r="BW59" s="19"/>
      <c r="BX59" s="19"/>
      <c r="BY59" s="19"/>
      <c r="BZ59" s="19"/>
      <c r="CA59" s="19"/>
      <c r="CB59" s="19"/>
      <c r="CC59" s="19"/>
      <c r="CD59" s="22"/>
      <c r="CE59" s="22"/>
      <c r="CF59" s="22"/>
      <c r="CG59" s="22"/>
      <c r="CH59" s="22"/>
      <c r="CI59" s="22"/>
      <c r="CJ59" s="22"/>
      <c r="CK59" s="22"/>
      <c r="CL59" s="22"/>
      <c r="CM59" s="22"/>
      <c r="CN59" s="22"/>
      <c r="CO59" s="22"/>
      <c r="CP59" s="22"/>
      <c r="CQ59" s="8"/>
      <c r="CR59" s="8"/>
      <c r="CS59" s="8"/>
      <c r="CT59" s="8"/>
      <c r="CU59" s="8"/>
      <c r="CV59" s="8"/>
    </row>
    <row r="60" spans="2:100" x14ac:dyDescent="0.35">
      <c r="B60" s="2"/>
      <c r="C60" s="2"/>
      <c r="D60" s="2"/>
      <c r="E60" s="2"/>
      <c r="F60" s="2"/>
      <c r="G60" s="2"/>
      <c r="H60" s="2"/>
      <c r="I60" s="2"/>
      <c r="J60" s="2"/>
      <c r="K60" s="8"/>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9"/>
      <c r="AV60" s="9"/>
      <c r="AW60" s="9"/>
      <c r="AX60" s="9"/>
      <c r="AY60" s="9"/>
      <c r="AZ60" s="9"/>
      <c r="BA60" s="9"/>
      <c r="BB60" s="9"/>
      <c r="BC60" s="9"/>
      <c r="BD60" s="9"/>
      <c r="BE60" s="9"/>
      <c r="BF60" s="9"/>
      <c r="BG60" s="9"/>
      <c r="BH60" s="9"/>
      <c r="BI60" s="9"/>
      <c r="BJ60" s="9"/>
      <c r="BK60" s="9"/>
      <c r="BL60" s="9"/>
      <c r="BM60" s="9"/>
      <c r="BN60" s="9"/>
      <c r="BO60" s="19"/>
      <c r="BP60" s="19"/>
      <c r="BQ60" s="19"/>
      <c r="BR60" s="19"/>
      <c r="BS60" s="19"/>
      <c r="BT60" s="19"/>
      <c r="BU60" s="19"/>
      <c r="BV60" s="19"/>
      <c r="BW60" s="19"/>
      <c r="BX60" s="19"/>
      <c r="BY60" s="19"/>
      <c r="BZ60" s="19"/>
      <c r="CA60" s="19"/>
      <c r="CB60" s="19"/>
      <c r="CC60" s="19"/>
      <c r="CD60" s="22"/>
      <c r="CE60" s="22"/>
      <c r="CF60" s="22"/>
      <c r="CG60" s="22"/>
      <c r="CH60" s="22"/>
      <c r="CI60" s="22"/>
      <c r="CJ60" s="22"/>
      <c r="CK60" s="22"/>
      <c r="CL60" s="22"/>
      <c r="CM60" s="22"/>
      <c r="CN60" s="22"/>
      <c r="CO60" s="22"/>
      <c r="CP60" s="22"/>
      <c r="CQ60" s="8"/>
      <c r="CR60" s="8"/>
      <c r="CS60" s="8"/>
      <c r="CT60" s="8"/>
      <c r="CU60" s="8"/>
      <c r="CV60" s="8"/>
    </row>
    <row r="61" spans="2:100" x14ac:dyDescent="0.35">
      <c r="B61" s="2"/>
      <c r="C61" s="2"/>
      <c r="D61" s="2"/>
      <c r="E61" s="2"/>
      <c r="F61" s="2"/>
      <c r="G61" s="2"/>
      <c r="H61" s="2"/>
      <c r="I61" s="2"/>
      <c r="J61" s="2"/>
      <c r="K61" s="8"/>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9"/>
      <c r="AV61" s="9"/>
      <c r="AW61" s="9"/>
      <c r="AX61" s="9"/>
      <c r="AY61" s="9"/>
      <c r="AZ61" s="9"/>
      <c r="BA61" s="9"/>
      <c r="BB61" s="9"/>
      <c r="BC61" s="9"/>
      <c r="BD61" s="9"/>
      <c r="BE61" s="9"/>
      <c r="BF61" s="9"/>
      <c r="BG61" s="9"/>
      <c r="BH61" s="9"/>
      <c r="BI61" s="9"/>
      <c r="BJ61" s="9"/>
      <c r="BK61" s="9"/>
      <c r="BL61" s="9"/>
      <c r="BM61" s="9"/>
      <c r="BN61" s="9"/>
      <c r="BO61" s="19"/>
      <c r="BP61" s="19"/>
      <c r="BQ61" s="19"/>
      <c r="BR61" s="19"/>
      <c r="BS61" s="19"/>
      <c r="BT61" s="19"/>
      <c r="BU61" s="19"/>
      <c r="BV61" s="19"/>
      <c r="BW61" s="19"/>
      <c r="BX61" s="19"/>
      <c r="BY61" s="19"/>
      <c r="BZ61" s="19"/>
      <c r="CA61" s="19"/>
      <c r="CB61" s="19"/>
      <c r="CC61" s="19"/>
      <c r="CD61" s="22"/>
      <c r="CE61" s="22"/>
      <c r="CF61" s="22"/>
      <c r="CG61" s="22"/>
      <c r="CH61" s="22"/>
      <c r="CI61" s="22"/>
      <c r="CJ61" s="22"/>
      <c r="CK61" s="22"/>
      <c r="CL61" s="22"/>
      <c r="CM61" s="22"/>
      <c r="CN61" s="22"/>
      <c r="CO61" s="22"/>
      <c r="CP61" s="22"/>
      <c r="CQ61" s="8"/>
      <c r="CR61" s="8"/>
      <c r="CS61" s="8"/>
      <c r="CT61" s="8"/>
      <c r="CU61" s="8"/>
      <c r="CV61" s="8"/>
    </row>
    <row r="62" spans="2:100" x14ac:dyDescent="0.35">
      <c r="B62" s="2"/>
      <c r="C62" s="2"/>
      <c r="D62" s="2"/>
      <c r="E62" s="2"/>
      <c r="F62" s="2"/>
      <c r="G62" s="2"/>
      <c r="H62" s="2"/>
      <c r="I62" s="2"/>
      <c r="J62" s="2"/>
      <c r="K62" s="8"/>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9"/>
      <c r="AV62" s="9"/>
      <c r="AW62" s="9"/>
      <c r="AX62" s="9"/>
      <c r="AY62" s="9"/>
      <c r="AZ62" s="9"/>
      <c r="BA62" s="9"/>
      <c r="BB62" s="9"/>
      <c r="BC62" s="9"/>
      <c r="BD62" s="9"/>
      <c r="BE62" s="9"/>
      <c r="BF62" s="9"/>
      <c r="BG62" s="9"/>
      <c r="BH62" s="9"/>
      <c r="BI62" s="9"/>
      <c r="BJ62" s="9"/>
      <c r="BK62" s="9"/>
      <c r="BL62" s="9"/>
      <c r="BM62" s="9"/>
      <c r="BN62" s="9"/>
      <c r="BO62" s="19"/>
      <c r="BP62" s="19"/>
      <c r="BQ62" s="19"/>
      <c r="BR62" s="19"/>
      <c r="BS62" s="19"/>
      <c r="BT62" s="19"/>
      <c r="BU62" s="19"/>
      <c r="BV62" s="19"/>
      <c r="BW62" s="19"/>
      <c r="BX62" s="19"/>
      <c r="BY62" s="19"/>
      <c r="BZ62" s="19"/>
      <c r="CA62" s="19"/>
      <c r="CB62" s="19"/>
      <c r="CC62" s="19"/>
      <c r="CD62" s="22"/>
      <c r="CE62" s="22"/>
      <c r="CF62" s="22"/>
      <c r="CG62" s="22"/>
      <c r="CH62" s="22"/>
      <c r="CI62" s="22"/>
      <c r="CJ62" s="22"/>
      <c r="CK62" s="22"/>
      <c r="CL62" s="22"/>
      <c r="CM62" s="22"/>
      <c r="CN62" s="22"/>
      <c r="CO62" s="22"/>
      <c r="CP62" s="22"/>
      <c r="CQ62" s="8"/>
      <c r="CR62" s="8"/>
      <c r="CS62" s="8"/>
      <c r="CT62" s="8"/>
      <c r="CU62" s="8"/>
      <c r="CV62" s="8"/>
    </row>
    <row r="63" spans="2:100" x14ac:dyDescent="0.35">
      <c r="B63" s="2"/>
      <c r="C63" s="2"/>
      <c r="D63" s="2"/>
      <c r="E63" s="2"/>
      <c r="F63" s="2"/>
      <c r="G63" s="2"/>
      <c r="H63" s="2"/>
      <c r="I63" s="2"/>
      <c r="J63" s="2"/>
      <c r="K63" s="8"/>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9"/>
      <c r="AV63" s="9"/>
      <c r="AW63" s="9"/>
      <c r="AX63" s="9"/>
      <c r="AY63" s="9"/>
      <c r="AZ63" s="9"/>
      <c r="BA63" s="9"/>
      <c r="BB63" s="9"/>
      <c r="BC63" s="9"/>
      <c r="BD63" s="9"/>
      <c r="BE63" s="9"/>
      <c r="BF63" s="9"/>
      <c r="BG63" s="9"/>
      <c r="BH63" s="9"/>
      <c r="BI63" s="9"/>
      <c r="BJ63" s="9"/>
      <c r="BK63" s="9"/>
      <c r="BL63" s="9"/>
      <c r="BM63" s="9"/>
      <c r="BN63" s="9"/>
      <c r="BO63" s="19"/>
      <c r="BP63" s="19"/>
      <c r="BQ63" s="19"/>
      <c r="BR63" s="19"/>
      <c r="BS63" s="19"/>
      <c r="BT63" s="19"/>
      <c r="BU63" s="19"/>
      <c r="BV63" s="19"/>
      <c r="BW63" s="19"/>
      <c r="BX63" s="19"/>
      <c r="BY63" s="19"/>
      <c r="BZ63" s="19"/>
      <c r="CA63" s="19"/>
      <c r="CB63" s="19"/>
      <c r="CC63" s="19"/>
      <c r="CD63" s="22"/>
      <c r="CE63" s="22"/>
      <c r="CF63" s="22"/>
      <c r="CG63" s="22"/>
      <c r="CH63" s="22"/>
      <c r="CI63" s="22"/>
      <c r="CJ63" s="22"/>
      <c r="CK63" s="22"/>
      <c r="CL63" s="22"/>
      <c r="CM63" s="22"/>
      <c r="CN63" s="22"/>
      <c r="CO63" s="22"/>
      <c r="CP63" s="22"/>
      <c r="CQ63" s="8"/>
      <c r="CR63" s="8"/>
      <c r="CS63" s="8"/>
      <c r="CT63" s="8"/>
      <c r="CU63" s="8"/>
      <c r="CV63" s="8"/>
    </row>
    <row r="64" spans="2:100" x14ac:dyDescent="0.35">
      <c r="B64" s="2"/>
      <c r="C64" s="2"/>
      <c r="D64" s="2"/>
      <c r="E64" s="2"/>
      <c r="F64" s="2"/>
      <c r="G64" s="2"/>
      <c r="H64" s="2"/>
      <c r="I64" s="2"/>
      <c r="J64" s="2"/>
      <c r="K64" s="8"/>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9"/>
      <c r="AV64" s="9"/>
      <c r="AW64" s="9"/>
      <c r="AX64" s="9"/>
      <c r="AY64" s="9"/>
      <c r="AZ64" s="9"/>
      <c r="BA64" s="9"/>
      <c r="BB64" s="9"/>
      <c r="BC64" s="9"/>
      <c r="BD64" s="9"/>
      <c r="BE64" s="9"/>
      <c r="BF64" s="9"/>
      <c r="BG64" s="9"/>
      <c r="BH64" s="9"/>
      <c r="BI64" s="9"/>
      <c r="BJ64" s="9"/>
      <c r="BK64" s="9"/>
      <c r="BL64" s="9"/>
      <c r="BM64" s="9"/>
      <c r="BN64" s="9"/>
      <c r="BO64" s="19"/>
      <c r="BP64" s="19"/>
      <c r="BQ64" s="19"/>
      <c r="BR64" s="19"/>
      <c r="BS64" s="19"/>
      <c r="BT64" s="19"/>
      <c r="BU64" s="19"/>
      <c r="BV64" s="19"/>
      <c r="BW64" s="19"/>
      <c r="BX64" s="19"/>
      <c r="BY64" s="19"/>
      <c r="BZ64" s="19"/>
      <c r="CA64" s="19"/>
      <c r="CB64" s="19"/>
      <c r="CC64" s="19"/>
      <c r="CD64" s="22"/>
      <c r="CE64" s="22"/>
      <c r="CF64" s="22"/>
      <c r="CG64" s="22"/>
      <c r="CH64" s="22"/>
      <c r="CI64" s="22"/>
      <c r="CJ64" s="22"/>
      <c r="CK64" s="22"/>
      <c r="CL64" s="22"/>
      <c r="CM64" s="22"/>
      <c r="CN64" s="22"/>
      <c r="CO64" s="22"/>
      <c r="CP64" s="22"/>
      <c r="CQ64" s="8"/>
      <c r="CR64" s="8"/>
      <c r="CS64" s="8"/>
      <c r="CT64" s="8"/>
      <c r="CU64" s="8"/>
      <c r="CV64" s="8"/>
    </row>
    <row r="65" spans="2:100" x14ac:dyDescent="0.35">
      <c r="B65" s="2"/>
      <c r="C65" s="2"/>
      <c r="D65" s="2"/>
      <c r="E65" s="2"/>
      <c r="F65" s="2"/>
      <c r="G65" s="2"/>
      <c r="H65" s="2"/>
      <c r="I65" s="2"/>
      <c r="J65" s="2"/>
      <c r="K65" s="8"/>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9"/>
      <c r="AV65" s="9"/>
      <c r="AW65" s="9"/>
      <c r="AX65" s="9"/>
      <c r="AY65" s="9"/>
      <c r="AZ65" s="9"/>
      <c r="BA65" s="9"/>
      <c r="BB65" s="9"/>
      <c r="BC65" s="9"/>
      <c r="BD65" s="9"/>
      <c r="BE65" s="9"/>
      <c r="BF65" s="9"/>
      <c r="BG65" s="9"/>
      <c r="BH65" s="9"/>
      <c r="BI65" s="9"/>
      <c r="BJ65" s="9"/>
      <c r="BK65" s="9"/>
      <c r="BL65" s="9"/>
      <c r="BM65" s="9"/>
      <c r="BN65" s="9"/>
      <c r="BO65" s="19"/>
      <c r="BP65" s="19"/>
      <c r="BQ65" s="19"/>
      <c r="BR65" s="19"/>
      <c r="BS65" s="19"/>
      <c r="BT65" s="19"/>
      <c r="BU65" s="19"/>
      <c r="BV65" s="19"/>
      <c r="BW65" s="19"/>
      <c r="BX65" s="19"/>
      <c r="BY65" s="19"/>
      <c r="BZ65" s="19"/>
      <c r="CA65" s="19"/>
      <c r="CB65" s="19"/>
      <c r="CC65" s="19"/>
      <c r="CD65" s="22"/>
      <c r="CE65" s="22"/>
      <c r="CF65" s="22"/>
      <c r="CG65" s="22"/>
      <c r="CH65" s="22"/>
      <c r="CI65" s="22"/>
      <c r="CJ65" s="22"/>
      <c r="CK65" s="22"/>
      <c r="CL65" s="22"/>
      <c r="CM65" s="22"/>
      <c r="CN65" s="22"/>
      <c r="CO65" s="22"/>
      <c r="CP65" s="22"/>
      <c r="CQ65" s="8"/>
      <c r="CR65" s="8"/>
      <c r="CS65" s="8"/>
      <c r="CT65" s="8"/>
      <c r="CU65" s="8"/>
      <c r="CV65" s="8"/>
    </row>
    <row r="66" spans="2:100" x14ac:dyDescent="0.35">
      <c r="B66" s="2"/>
      <c r="C66" s="2"/>
      <c r="D66" s="2"/>
      <c r="E66" s="2"/>
      <c r="F66" s="2"/>
      <c r="G66" s="2"/>
      <c r="H66" s="2"/>
      <c r="I66" s="2"/>
      <c r="J66" s="2"/>
      <c r="K66" s="8"/>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9"/>
      <c r="AV66" s="9"/>
      <c r="AW66" s="9"/>
      <c r="AX66" s="9"/>
      <c r="AY66" s="9"/>
      <c r="AZ66" s="9"/>
      <c r="BA66" s="9"/>
      <c r="BB66" s="9"/>
      <c r="BC66" s="9"/>
      <c r="BD66" s="9"/>
      <c r="BE66" s="9"/>
      <c r="BF66" s="9"/>
      <c r="BG66" s="9"/>
      <c r="BH66" s="9"/>
      <c r="BI66" s="9"/>
      <c r="BJ66" s="9"/>
      <c r="BK66" s="9"/>
      <c r="BL66" s="9"/>
      <c r="BM66" s="9"/>
      <c r="BN66" s="9"/>
      <c r="BO66" s="19"/>
      <c r="BP66" s="19"/>
      <c r="BQ66" s="19"/>
      <c r="BR66" s="19"/>
      <c r="BS66" s="19"/>
      <c r="BT66" s="19"/>
      <c r="BU66" s="19"/>
      <c r="BV66" s="19"/>
      <c r="BW66" s="19"/>
      <c r="BX66" s="19"/>
      <c r="BY66" s="19"/>
      <c r="BZ66" s="19"/>
      <c r="CA66" s="19"/>
      <c r="CB66" s="19"/>
      <c r="CC66" s="19"/>
      <c r="CD66" s="22"/>
      <c r="CE66" s="22"/>
      <c r="CF66" s="22"/>
      <c r="CG66" s="22"/>
      <c r="CH66" s="22"/>
      <c r="CI66" s="22"/>
      <c r="CJ66" s="22"/>
      <c r="CK66" s="22"/>
      <c r="CL66" s="22"/>
      <c r="CM66" s="22"/>
      <c r="CN66" s="22"/>
      <c r="CO66" s="22"/>
      <c r="CP66" s="22"/>
      <c r="CQ66" s="8"/>
      <c r="CR66" s="8"/>
      <c r="CS66" s="8"/>
      <c r="CT66" s="8"/>
      <c r="CU66" s="8"/>
      <c r="CV66" s="8"/>
    </row>
    <row r="67" spans="2:100" x14ac:dyDescent="0.35">
      <c r="B67" s="2"/>
      <c r="C67" s="2"/>
      <c r="D67" s="2"/>
      <c r="E67" s="2"/>
      <c r="F67" s="2"/>
      <c r="G67" s="2"/>
      <c r="H67" s="2"/>
      <c r="I67" s="2"/>
      <c r="J67" s="2"/>
      <c r="K67" s="8"/>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9"/>
      <c r="AV67" s="9"/>
      <c r="AW67" s="9"/>
      <c r="AX67" s="9"/>
      <c r="AY67" s="9"/>
      <c r="AZ67" s="9"/>
      <c r="BA67" s="9"/>
      <c r="BB67" s="9"/>
      <c r="BC67" s="9"/>
      <c r="BD67" s="9"/>
      <c r="BE67" s="9"/>
      <c r="BF67" s="9"/>
      <c r="BG67" s="9"/>
      <c r="BH67" s="9"/>
      <c r="BI67" s="9"/>
      <c r="BJ67" s="9"/>
      <c r="BK67" s="9"/>
      <c r="BL67" s="9"/>
      <c r="BM67" s="9"/>
      <c r="BN67" s="9"/>
      <c r="BO67" s="19"/>
      <c r="BP67" s="19"/>
      <c r="BQ67" s="19"/>
      <c r="BR67" s="19"/>
      <c r="BS67" s="19"/>
      <c r="BT67" s="19"/>
      <c r="BU67" s="19"/>
      <c r="BV67" s="19"/>
      <c r="BW67" s="19"/>
      <c r="BX67" s="19"/>
      <c r="BY67" s="19"/>
      <c r="BZ67" s="19"/>
      <c r="CA67" s="19"/>
      <c r="CB67" s="19"/>
      <c r="CC67" s="19"/>
      <c r="CD67" s="22"/>
      <c r="CE67" s="22"/>
      <c r="CF67" s="22"/>
      <c r="CG67" s="22"/>
      <c r="CH67" s="22"/>
      <c r="CI67" s="22"/>
      <c r="CJ67" s="22"/>
      <c r="CK67" s="22"/>
      <c r="CL67" s="22"/>
      <c r="CM67" s="22"/>
      <c r="CN67" s="22"/>
      <c r="CO67" s="22"/>
      <c r="CP67" s="22"/>
      <c r="CQ67" s="8"/>
      <c r="CR67" s="8"/>
      <c r="CS67" s="8"/>
      <c r="CT67" s="8"/>
      <c r="CU67" s="8"/>
      <c r="CV67" s="8"/>
    </row>
    <row r="68" spans="2:100" x14ac:dyDescent="0.35">
      <c r="B68" s="2"/>
      <c r="C68" s="2"/>
      <c r="D68" s="2"/>
      <c r="E68" s="2"/>
      <c r="F68" s="2"/>
      <c r="G68" s="2"/>
      <c r="H68" s="2"/>
      <c r="I68" s="2"/>
      <c r="J68" s="2"/>
      <c r="K68" s="8"/>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9"/>
      <c r="AV68" s="9"/>
      <c r="AW68" s="9"/>
      <c r="AX68" s="9"/>
      <c r="AY68" s="9"/>
      <c r="AZ68" s="9"/>
      <c r="BA68" s="9"/>
      <c r="BB68" s="9"/>
      <c r="BC68" s="9"/>
      <c r="BD68" s="9"/>
      <c r="BE68" s="9"/>
      <c r="BF68" s="9"/>
      <c r="BG68" s="9"/>
      <c r="BH68" s="9"/>
      <c r="BI68" s="9"/>
      <c r="BJ68" s="9"/>
      <c r="BK68" s="9"/>
      <c r="BL68" s="9"/>
      <c r="BM68" s="9"/>
      <c r="BN68" s="9"/>
      <c r="BO68" s="19"/>
      <c r="BP68" s="19"/>
      <c r="BQ68" s="19"/>
      <c r="BR68" s="19"/>
      <c r="BS68" s="19"/>
      <c r="BT68" s="19"/>
      <c r="BU68" s="19"/>
      <c r="BV68" s="19"/>
      <c r="BW68" s="19"/>
      <c r="BX68" s="19"/>
      <c r="BY68" s="19"/>
      <c r="BZ68" s="19"/>
      <c r="CA68" s="19"/>
      <c r="CB68" s="19"/>
      <c r="CC68" s="19"/>
      <c r="CD68" s="22"/>
      <c r="CE68" s="22"/>
      <c r="CF68" s="22"/>
      <c r="CG68" s="22"/>
      <c r="CH68" s="22"/>
      <c r="CI68" s="22"/>
      <c r="CJ68" s="22"/>
      <c r="CK68" s="22"/>
      <c r="CL68" s="22"/>
      <c r="CM68" s="22"/>
      <c r="CN68" s="22"/>
      <c r="CO68" s="22"/>
      <c r="CP68" s="22"/>
      <c r="CQ68" s="8"/>
      <c r="CR68" s="8"/>
      <c r="CS68" s="8"/>
      <c r="CT68" s="8"/>
      <c r="CU68" s="8"/>
      <c r="CV68" s="8"/>
    </row>
    <row r="69" spans="2:100" x14ac:dyDescent="0.35">
      <c r="B69" s="2"/>
      <c r="C69" s="2"/>
      <c r="D69" s="2"/>
      <c r="E69" s="2"/>
      <c r="F69" s="2"/>
      <c r="G69" s="2"/>
      <c r="H69" s="2"/>
      <c r="I69" s="2"/>
      <c r="J69" s="2"/>
      <c r="K69" s="8"/>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9"/>
      <c r="AV69" s="9"/>
      <c r="AW69" s="9"/>
      <c r="AX69" s="9"/>
      <c r="AY69" s="9"/>
      <c r="AZ69" s="9"/>
      <c r="BA69" s="9"/>
      <c r="BB69" s="9"/>
      <c r="BC69" s="9"/>
      <c r="BD69" s="9"/>
      <c r="BE69" s="9"/>
      <c r="BF69" s="9"/>
      <c r="BG69" s="9"/>
      <c r="BH69" s="9"/>
      <c r="BI69" s="9"/>
      <c r="BJ69" s="9"/>
      <c r="BK69" s="9"/>
      <c r="BL69" s="9"/>
      <c r="BM69" s="9"/>
      <c r="BN69" s="9"/>
      <c r="BO69" s="19"/>
      <c r="BP69" s="19"/>
      <c r="BQ69" s="19"/>
      <c r="BR69" s="19"/>
      <c r="BS69" s="19"/>
      <c r="BT69" s="19"/>
      <c r="BU69" s="19"/>
      <c r="BV69" s="19"/>
      <c r="BW69" s="19"/>
      <c r="BX69" s="19"/>
      <c r="BY69" s="19"/>
      <c r="BZ69" s="19"/>
      <c r="CA69" s="19"/>
      <c r="CB69" s="19"/>
      <c r="CC69" s="19"/>
      <c r="CD69" s="22"/>
      <c r="CE69" s="22"/>
      <c r="CF69" s="22"/>
      <c r="CG69" s="22"/>
      <c r="CH69" s="22"/>
      <c r="CI69" s="22"/>
      <c r="CJ69" s="22"/>
      <c r="CK69" s="22"/>
      <c r="CL69" s="22"/>
      <c r="CM69" s="22"/>
      <c r="CN69" s="22"/>
      <c r="CO69" s="22"/>
      <c r="CP69" s="22"/>
      <c r="CQ69" s="8"/>
      <c r="CR69" s="8"/>
      <c r="CS69" s="8"/>
      <c r="CT69" s="8"/>
      <c r="CU69" s="8"/>
      <c r="CV69" s="8"/>
    </row>
    <row r="70" spans="2:100" x14ac:dyDescent="0.35">
      <c r="B70" s="2"/>
      <c r="C70" s="2"/>
      <c r="D70" s="2"/>
      <c r="E70" s="2"/>
      <c r="F70" s="2"/>
      <c r="G70" s="2"/>
      <c r="H70" s="2"/>
      <c r="I70" s="2"/>
      <c r="J70" s="2"/>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9"/>
      <c r="AV70" s="9"/>
      <c r="AW70" s="9"/>
      <c r="AX70" s="9"/>
      <c r="AY70" s="9"/>
      <c r="AZ70" s="9"/>
      <c r="BA70" s="9"/>
      <c r="BB70" s="9"/>
      <c r="BC70" s="9"/>
      <c r="BD70" s="9"/>
      <c r="BE70" s="9"/>
      <c r="BF70" s="9"/>
      <c r="BG70" s="9"/>
      <c r="BH70" s="9"/>
      <c r="BI70" s="9"/>
      <c r="BJ70" s="9"/>
      <c r="BK70" s="9"/>
      <c r="BL70" s="9"/>
      <c r="BM70" s="9"/>
      <c r="BN70" s="9"/>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row>
    <row r="71" spans="2:100" x14ac:dyDescent="0.35">
      <c r="B71" s="2"/>
      <c r="C71" s="2"/>
      <c r="D71" s="2"/>
      <c r="E71" s="2"/>
      <c r="F71" s="2"/>
      <c r="G71" s="2"/>
      <c r="H71" s="2"/>
      <c r="I71" s="2"/>
      <c r="J71" s="2"/>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9"/>
      <c r="AV71" s="9"/>
      <c r="AW71" s="9"/>
      <c r="AX71" s="9"/>
      <c r="AY71" s="9"/>
      <c r="AZ71" s="9"/>
      <c r="BA71" s="9"/>
      <c r="BB71" s="9"/>
      <c r="BC71" s="9"/>
      <c r="BD71" s="9"/>
      <c r="BE71" s="9"/>
      <c r="BF71" s="9"/>
      <c r="BG71" s="9"/>
      <c r="BH71" s="9"/>
      <c r="BI71" s="9"/>
      <c r="BJ71" s="9"/>
      <c r="BK71" s="9"/>
      <c r="BL71" s="9"/>
      <c r="BM71" s="9"/>
      <c r="BN71" s="9"/>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row>
    <row r="72" spans="2:100" x14ac:dyDescent="0.35">
      <c r="B72" s="2"/>
      <c r="C72" s="2"/>
      <c r="D72" s="2"/>
      <c r="E72" s="2"/>
      <c r="F72" s="2"/>
      <c r="G72" s="2"/>
      <c r="H72" s="2"/>
      <c r="I72" s="2"/>
      <c r="J72" s="2"/>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9"/>
      <c r="AV72" s="9"/>
      <c r="AW72" s="9"/>
      <c r="AX72" s="9"/>
      <c r="AY72" s="9"/>
      <c r="AZ72" s="9"/>
      <c r="BA72" s="9"/>
      <c r="BB72" s="9"/>
      <c r="BC72" s="9"/>
      <c r="BD72" s="9"/>
      <c r="BE72" s="9"/>
      <c r="BF72" s="9"/>
      <c r="BG72" s="9"/>
      <c r="BH72" s="9"/>
      <c r="BI72" s="9"/>
      <c r="BJ72" s="9"/>
      <c r="BK72" s="9"/>
      <c r="BL72" s="9"/>
      <c r="BM72" s="9"/>
      <c r="BN72" s="9"/>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row>
    <row r="73" spans="2:100" x14ac:dyDescent="0.35">
      <c r="B73" s="2"/>
      <c r="C73" s="2"/>
      <c r="D73" s="2"/>
      <c r="E73" s="2"/>
      <c r="F73" s="2"/>
      <c r="G73" s="2"/>
      <c r="H73" s="2"/>
      <c r="I73" s="2"/>
      <c r="J73" s="2"/>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9"/>
      <c r="AV73" s="9"/>
      <c r="AW73" s="9"/>
      <c r="AX73" s="9"/>
      <c r="AY73" s="9"/>
      <c r="AZ73" s="9"/>
      <c r="BA73" s="9"/>
      <c r="BB73" s="9"/>
      <c r="BC73" s="9"/>
      <c r="BD73" s="9"/>
      <c r="BE73" s="9"/>
      <c r="BF73" s="9"/>
      <c r="BG73" s="9"/>
      <c r="BH73" s="9"/>
      <c r="BI73" s="9"/>
      <c r="BJ73" s="9"/>
      <c r="BK73" s="9"/>
      <c r="BL73" s="9"/>
      <c r="BM73" s="9"/>
      <c r="BN73" s="9"/>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row>
    <row r="74" spans="2:100" x14ac:dyDescent="0.35">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9"/>
      <c r="AV74" s="9"/>
      <c r="AW74" s="9"/>
      <c r="AX74" s="9"/>
      <c r="AY74" s="9"/>
      <c r="AZ74" s="9"/>
      <c r="BA74" s="9"/>
      <c r="BB74" s="9"/>
      <c r="BC74" s="9"/>
      <c r="BD74" s="9"/>
      <c r="BE74" s="9"/>
      <c r="BF74" s="9"/>
      <c r="BG74" s="9"/>
      <c r="BH74" s="9"/>
      <c r="BI74" s="9"/>
      <c r="BJ74" s="9"/>
      <c r="BK74" s="9"/>
      <c r="BL74" s="9"/>
      <c r="BM74" s="9"/>
      <c r="BN74" s="9"/>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row>
    <row r="75" spans="2:100" x14ac:dyDescent="0.35">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9"/>
      <c r="AV75" s="9"/>
      <c r="AW75" s="9"/>
      <c r="AX75" s="9"/>
      <c r="AY75" s="9"/>
      <c r="AZ75" s="9"/>
      <c r="BA75" s="9"/>
      <c r="BB75" s="9"/>
      <c r="BC75" s="9"/>
      <c r="BD75" s="9"/>
      <c r="BE75" s="9"/>
      <c r="BF75" s="9"/>
      <c r="BG75" s="9"/>
      <c r="BH75" s="9"/>
      <c r="BI75" s="9"/>
      <c r="BJ75" s="9"/>
      <c r="BK75" s="9"/>
      <c r="BL75" s="9"/>
      <c r="BM75" s="9"/>
      <c r="BN75" s="9"/>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row>
    <row r="76" spans="2:100" x14ac:dyDescent="0.35">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9"/>
      <c r="AV76" s="9"/>
      <c r="AW76" s="9"/>
      <c r="AX76" s="9"/>
      <c r="AY76" s="9"/>
      <c r="AZ76" s="9"/>
      <c r="BA76" s="9"/>
      <c r="BB76" s="9"/>
      <c r="BC76" s="9"/>
      <c r="BD76" s="9"/>
      <c r="BE76" s="9"/>
      <c r="BF76" s="9"/>
      <c r="BG76" s="9"/>
      <c r="BH76" s="9"/>
      <c r="BI76" s="9"/>
      <c r="BJ76" s="9"/>
      <c r="BK76" s="9"/>
      <c r="BL76" s="9"/>
      <c r="BM76" s="9"/>
      <c r="BN76" s="9"/>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row>
    <row r="77" spans="2:100" x14ac:dyDescent="0.35">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9"/>
      <c r="AV77" s="9"/>
      <c r="AW77" s="9"/>
      <c r="AX77" s="9"/>
      <c r="AY77" s="9"/>
      <c r="AZ77" s="9"/>
      <c r="BA77" s="9"/>
      <c r="BB77" s="9"/>
      <c r="BC77" s="9"/>
      <c r="BD77" s="9"/>
      <c r="BE77" s="9"/>
      <c r="BF77" s="9"/>
      <c r="BG77" s="9"/>
      <c r="BH77" s="9"/>
      <c r="BI77" s="9"/>
      <c r="BJ77" s="9"/>
      <c r="BK77" s="9"/>
      <c r="BL77" s="9"/>
      <c r="BM77" s="9"/>
      <c r="BN77" s="9"/>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row>
    <row r="78" spans="2:100" x14ac:dyDescent="0.35">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9"/>
      <c r="AV78" s="9"/>
      <c r="AW78" s="9"/>
      <c r="AX78" s="9"/>
      <c r="AY78" s="9"/>
      <c r="AZ78" s="9"/>
      <c r="BA78" s="9"/>
      <c r="BB78" s="9"/>
      <c r="BC78" s="9"/>
      <c r="BD78" s="9"/>
      <c r="BE78" s="9"/>
      <c r="BF78" s="9"/>
      <c r="BG78" s="9"/>
      <c r="BH78" s="9"/>
      <c r="BI78" s="9"/>
      <c r="BJ78" s="9"/>
      <c r="BK78" s="9"/>
      <c r="BL78" s="9"/>
      <c r="BM78" s="9"/>
      <c r="BN78" s="9"/>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row>
    <row r="79" spans="2:100" x14ac:dyDescent="0.35">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9"/>
      <c r="AV79" s="9"/>
      <c r="AW79" s="9"/>
      <c r="AX79" s="9"/>
      <c r="AY79" s="9"/>
      <c r="AZ79" s="9"/>
      <c r="BA79" s="9"/>
      <c r="BB79" s="9"/>
      <c r="BC79" s="9"/>
      <c r="BD79" s="9"/>
      <c r="BE79" s="9"/>
      <c r="BF79" s="9"/>
      <c r="BG79" s="9"/>
      <c r="BH79" s="9"/>
      <c r="BI79" s="9"/>
      <c r="BJ79" s="9"/>
      <c r="BK79" s="9"/>
      <c r="BL79" s="9"/>
      <c r="BM79" s="9"/>
      <c r="BN79" s="9"/>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row>
    <row r="80" spans="2:100" x14ac:dyDescent="0.35">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9"/>
      <c r="AV80" s="9"/>
      <c r="AW80" s="9"/>
      <c r="AX80" s="9"/>
      <c r="AY80" s="9"/>
      <c r="AZ80" s="9"/>
      <c r="BA80" s="9"/>
      <c r="BB80" s="9"/>
      <c r="BC80" s="9"/>
      <c r="BD80" s="9"/>
      <c r="BE80" s="9"/>
      <c r="BF80" s="9"/>
      <c r="BG80" s="9"/>
      <c r="BH80" s="9"/>
      <c r="BI80" s="9"/>
      <c r="BJ80" s="9"/>
      <c r="BK80" s="9"/>
      <c r="BL80" s="9"/>
      <c r="BM80" s="9"/>
      <c r="BN80" s="9"/>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row>
  </sheetData>
  <sheetProtection sheet="1" objects="1" scenarios="1" selectLockedCells="1"/>
  <mergeCells count="13">
    <mergeCell ref="B4:D4"/>
    <mergeCell ref="B11:D11"/>
    <mergeCell ref="F4:J14"/>
    <mergeCell ref="BO37:BS37"/>
    <mergeCell ref="BT37:BX37"/>
    <mergeCell ref="BI8:BM8"/>
    <mergeCell ref="AU19:AW19"/>
    <mergeCell ref="AU23:AW23"/>
    <mergeCell ref="BY37:CC37"/>
    <mergeCell ref="CD37:CH37"/>
    <mergeCell ref="BB37:BD37"/>
    <mergeCell ref="AU31:AV31"/>
    <mergeCell ref="AU27:AZ27"/>
  </mergeCells>
  <dataValidations count="2">
    <dataValidation type="list" allowBlank="1" showInputMessage="1" showErrorMessage="1" sqref="C12">
      <formula1>$AV$39:$AV$43</formula1>
    </dataValidation>
    <dataValidation type="list" allowBlank="1" showInputMessage="1" showErrorMessage="1" errorTitle="Select Extension" error="Please select or enter either Straight or S-Bend." sqref="C5">
      <formula1>$BD$1:$BD$5</formula1>
    </dataValidation>
  </dataValidations>
  <pageMargins left="0.7" right="0.7" top="0.75" bottom="0.75" header="0.3" footer="0.3"/>
  <pageSetup paperSize="257" orientation="portrait" horizontalDpi="4294967293"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Extension Selection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cp:lastModifiedBy>
  <dcterms:created xsi:type="dcterms:W3CDTF">2016-01-15T09:42:43Z</dcterms:created>
  <dcterms:modified xsi:type="dcterms:W3CDTF">2016-01-29T18:22:17Z</dcterms:modified>
</cp:coreProperties>
</file>